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Mkt_PR\6prsntns\2098_BNBB Series\BNBB1-3 Steps to Clarifying &amp; Controlling Your Bottom Line\"/>
    </mc:Choice>
  </mc:AlternateContent>
  <bookViews>
    <workbookView xWindow="360" yWindow="75" windowWidth="25740" windowHeight="14460"/>
  </bookViews>
  <sheets>
    <sheet name="1.Typical Report" sheetId="10" r:id="rId1"/>
    <sheet name="2.ID Accts w Multiple Costs" sheetId="12" r:id="rId2"/>
    <sheet name="3.Add Accounts" sheetId="14" r:id="rId3"/>
    <sheet name="4.Split Accts-Add %'s" sheetId="8" r:id="rId4"/>
    <sheet name="NOTES" sheetId="19" r:id="rId5"/>
    <sheet name="5.Assign to Acct Types" sheetId="6" r:id="rId6"/>
    <sheet name="6.Re-assign, Headers &amp; Group" sheetId="3" r:id="rId7"/>
    <sheet name="7.Add Job Info to COGS" sheetId="5" r:id="rId8"/>
    <sheet name="8.Allocate Burden" sheetId="18" r:id="rId9"/>
    <sheet name="9.Checklist &amp; Resources" sheetId="13" r:id="rId10"/>
  </sheets>
  <definedNames>
    <definedName name="_xlnm.Print_Titles" localSheetId="0">'1.Typical Report'!$3:$3</definedName>
    <definedName name="_xlnm.Print_Titles" localSheetId="1">'2.ID Accts w Multiple Costs'!$3:$3</definedName>
    <definedName name="_xlnm.Print_Titles" localSheetId="2">'3.Add Accounts'!$1:$1</definedName>
    <definedName name="_xlnm.Print_Titles" localSheetId="3">'4.Split Accts-Add %''s'!$1:$1</definedName>
    <definedName name="_xlnm.Print_Titles" localSheetId="5">'5.Assign to Acct Types'!$1:$1</definedName>
    <definedName name="_xlnm.Print_Titles" localSheetId="6">'6.Re-assign, Headers &amp; Group'!$1:$1</definedName>
    <definedName name="_xlnm.Print_Titles" localSheetId="7">'7.Add Job Info to COGS'!$1:$1</definedName>
    <definedName name="_xlnm.Print_Titles" localSheetId="8">'8.Allocate Burden'!$1:$1</definedName>
    <definedName name="QBCANSUPPORTUPDATE" localSheetId="0">FALSE</definedName>
    <definedName name="QBCANSUPPORTUPDATE" localSheetId="1">FALSE</definedName>
    <definedName name="QBCANSUPPORTUPDATE" localSheetId="2">FALSE</definedName>
    <definedName name="QBCANSUPPORTUPDATE" localSheetId="3">FALSE</definedName>
    <definedName name="QBCANSUPPORTUPDATE" localSheetId="5">FALSE</definedName>
    <definedName name="QBCANSUPPORTUPDATE" localSheetId="6">FALSE</definedName>
    <definedName name="QBCANSUPPORTUPDATE" localSheetId="7">FALSE</definedName>
    <definedName name="QBCANSUPPORTUPDATE" localSheetId="8">FALSE</definedName>
    <definedName name="QBCOMPANYFILENAME" localSheetId="0">"P:\_Products\3_QB_templates\Marketing Videos\Intuit General Contractor Company.qbw"</definedName>
    <definedName name="QBCOMPANYFILENAME" localSheetId="1">"P:\_Products\3_QB_templates\Marketing Videos\Intuit General Contractor Company.qbw"</definedName>
    <definedName name="QBCOMPANYFILENAME" localSheetId="2">"P:\_Products\3_QB_templates\Marketing Videos\Intuit General Contractor Company.qbw"</definedName>
    <definedName name="QBCOMPANYFILENAME" localSheetId="3">"P:\_Products\3_QB_templates\Marketing Videos\Intuit General Contractor Company.qbw"</definedName>
    <definedName name="QBCOMPANYFILENAME" localSheetId="5">"P:\_Products\3_QB_templates\Marketing Videos\Intuit General Contractor Company.qbw"</definedName>
    <definedName name="QBCOMPANYFILENAME" localSheetId="6">"P:\_Products\3_QB_templates\Marketing Videos\Intuit General Contractor Company.qbw"</definedName>
    <definedName name="QBCOMPANYFILENAME" localSheetId="7">"P:\_Products\3_QB_templates\Marketing Videos\Intuit General Contractor Company.qbw"</definedName>
    <definedName name="QBCOMPANYFILENAME" localSheetId="8">"P:\_Products\3_QB_templates\Marketing Videos\Intuit General Contractor Company.qbw"</definedName>
    <definedName name="QBENDDATE" localSheetId="0">20150816</definedName>
    <definedName name="QBENDDATE" localSheetId="1">20150816</definedName>
    <definedName name="QBENDDATE" localSheetId="2">20150816</definedName>
    <definedName name="QBENDDATE" localSheetId="3">20150816</definedName>
    <definedName name="QBENDDATE" localSheetId="5">20150816</definedName>
    <definedName name="QBENDDATE" localSheetId="6">20150816</definedName>
    <definedName name="QBENDDATE" localSheetId="7">20150816</definedName>
    <definedName name="QBENDDATE" localSheetId="8">20150816</definedName>
    <definedName name="QBHEADERSONSCREEN" localSheetId="0">FALSE</definedName>
    <definedName name="QBHEADERSONSCREEN" localSheetId="1">FALSE</definedName>
    <definedName name="QBHEADERSONSCREEN" localSheetId="2">FALSE</definedName>
    <definedName name="QBHEADERSONSCREEN" localSheetId="3">FALSE</definedName>
    <definedName name="QBHEADERSONSCREEN" localSheetId="5">FALSE</definedName>
    <definedName name="QBHEADERSONSCREEN" localSheetId="6">FALSE</definedName>
    <definedName name="QBHEADERSONSCREEN" localSheetId="7">FALSE</definedName>
    <definedName name="QBHEADERSONSCREEN" localSheetId="8">FALSE</definedName>
    <definedName name="QBMETADATASIZE" localSheetId="0">0</definedName>
    <definedName name="QBMETADATASIZE" localSheetId="1">0</definedName>
    <definedName name="QBMETADATASIZE" localSheetId="2">0</definedName>
    <definedName name="QBMETADATASIZE" localSheetId="3">0</definedName>
    <definedName name="QBMETADATASIZE" localSheetId="5">0</definedName>
    <definedName name="QBMETADATASIZE" localSheetId="6">0</definedName>
    <definedName name="QBMETADATASIZE" localSheetId="7">0</definedName>
    <definedName name="QBMETADATASIZE" localSheetId="8">0</definedName>
    <definedName name="QBPRESERVECOLOR" localSheetId="0">TRUE</definedName>
    <definedName name="QBPRESERVECOLOR" localSheetId="1">TRUE</definedName>
    <definedName name="QBPRESERVECOLOR" localSheetId="2">TRUE</definedName>
    <definedName name="QBPRESERVECOLOR" localSheetId="3">TRUE</definedName>
    <definedName name="QBPRESERVECOLOR" localSheetId="5">TRUE</definedName>
    <definedName name="QBPRESERVECOLOR" localSheetId="6">TRUE</definedName>
    <definedName name="QBPRESERVECOLOR" localSheetId="7">TRUE</definedName>
    <definedName name="QBPRESERVECOLOR" localSheetId="8">TRUE</definedName>
    <definedName name="QBPRESERVEFONT" localSheetId="0">TRUE</definedName>
    <definedName name="QBPRESERVEFONT" localSheetId="1">TRUE</definedName>
    <definedName name="QBPRESERVEFONT" localSheetId="2">TRUE</definedName>
    <definedName name="QBPRESERVEFONT" localSheetId="3">TRUE</definedName>
    <definedName name="QBPRESERVEFONT" localSheetId="5">TRUE</definedName>
    <definedName name="QBPRESERVEFONT" localSheetId="6">TRUE</definedName>
    <definedName name="QBPRESERVEFONT" localSheetId="7">TRUE</definedName>
    <definedName name="QBPRESERVEFONT" localSheetId="8">TRUE</definedName>
    <definedName name="QBPRESERVEROWHEIGHT" localSheetId="0">TRUE</definedName>
    <definedName name="QBPRESERVEROWHEIGHT" localSheetId="1">TRUE</definedName>
    <definedName name="QBPRESERVEROWHEIGHT" localSheetId="2">TRUE</definedName>
    <definedName name="QBPRESERVEROWHEIGHT" localSheetId="3">TRUE</definedName>
    <definedName name="QBPRESERVEROWHEIGHT" localSheetId="5">TRUE</definedName>
    <definedName name="QBPRESERVEROWHEIGHT" localSheetId="6">TRUE</definedName>
    <definedName name="QBPRESERVEROWHEIGHT" localSheetId="7">TRUE</definedName>
    <definedName name="QBPRESERVEROWHEIGHT" localSheetId="8">TRUE</definedName>
    <definedName name="QBPRESERVESPACE" localSheetId="0">TRUE</definedName>
    <definedName name="QBPRESERVESPACE" localSheetId="1">TRUE</definedName>
    <definedName name="QBPRESERVESPACE" localSheetId="2">TRUE</definedName>
    <definedName name="QBPRESERVESPACE" localSheetId="3">TRUE</definedName>
    <definedName name="QBPRESERVESPACE" localSheetId="5">TRUE</definedName>
    <definedName name="QBPRESERVESPACE" localSheetId="6">TRUE</definedName>
    <definedName name="QBPRESERVESPACE" localSheetId="7">TRUE</definedName>
    <definedName name="QBPRESERVESPACE" localSheetId="8">TRUE</definedName>
    <definedName name="QBREPORTCOLAXIS" localSheetId="0">0</definedName>
    <definedName name="QBREPORTCOLAXIS" localSheetId="1">0</definedName>
    <definedName name="QBREPORTCOLAXIS" localSheetId="2">0</definedName>
    <definedName name="QBREPORTCOLAXIS" localSheetId="3">0</definedName>
    <definedName name="QBREPORTCOLAXIS" localSheetId="5">0</definedName>
    <definedName name="QBREPORTCOLAXIS" localSheetId="6">0</definedName>
    <definedName name="QBREPORTCOLAXIS" localSheetId="7">0</definedName>
    <definedName name="QBREPORTCOLAXIS" localSheetId="8">0</definedName>
    <definedName name="QBREPORTCOMPANYID" localSheetId="0">"588f4ce9f68c456a994ad6075f1c576f"</definedName>
    <definedName name="QBREPORTCOMPANYID" localSheetId="1">"588f4ce9f68c456a994ad6075f1c576f"</definedName>
    <definedName name="QBREPORTCOMPANYID" localSheetId="2">"588f4ce9f68c456a994ad6075f1c576f"</definedName>
    <definedName name="QBREPORTCOMPANYID" localSheetId="3">"588f4ce9f68c456a994ad6075f1c576f"</definedName>
    <definedName name="QBREPORTCOMPANYID" localSheetId="5">"588f4ce9f68c456a994ad6075f1c576f"</definedName>
    <definedName name="QBREPORTCOMPANYID" localSheetId="6">"588f4ce9f68c456a994ad6075f1c576f"</definedName>
    <definedName name="QBREPORTCOMPANYID" localSheetId="7">"588f4ce9f68c456a994ad6075f1c576f"</definedName>
    <definedName name="QBREPORTCOMPANYID" localSheetId="8">"588f4ce9f68c456a994ad6075f1c576f"</definedName>
    <definedName name="QBREPORTCOMPARECOL_ANNUALBUDGET" localSheetId="0">FALSE</definedName>
    <definedName name="QBREPORTCOMPARECOL_ANNUALBUDGET" localSheetId="1">FALSE</definedName>
    <definedName name="QBREPORTCOMPARECOL_ANNUALBUDGET" localSheetId="2">FALSE</definedName>
    <definedName name="QBREPORTCOMPARECOL_ANNUALBUDGET" localSheetId="3">FALSE</definedName>
    <definedName name="QBREPORTCOMPARECOL_ANNUALBUDGET" localSheetId="5">FALSE</definedName>
    <definedName name="QBREPORTCOMPARECOL_ANNUALBUDGET" localSheetId="6">FALSE</definedName>
    <definedName name="QBREPORTCOMPARECOL_ANNUALBUDGET" localSheetId="7">FALSE</definedName>
    <definedName name="QBREPORTCOMPARECOL_ANNUALBUDGET" localSheetId="8">FALSE</definedName>
    <definedName name="QBREPORTCOMPARECOL_AVGCOGS" localSheetId="0">FALSE</definedName>
    <definedName name="QBREPORTCOMPARECOL_AVGCOGS" localSheetId="1">FALSE</definedName>
    <definedName name="QBREPORTCOMPARECOL_AVGCOGS" localSheetId="2">FALSE</definedName>
    <definedName name="QBREPORTCOMPARECOL_AVGCOGS" localSheetId="3">FALSE</definedName>
    <definedName name="QBREPORTCOMPARECOL_AVGCOGS" localSheetId="5">FALSE</definedName>
    <definedName name="QBREPORTCOMPARECOL_AVGCOGS" localSheetId="6">FALSE</definedName>
    <definedName name="QBREPORTCOMPARECOL_AVGCOGS" localSheetId="7">FALSE</definedName>
    <definedName name="QBREPORTCOMPARECOL_AVGCOGS" localSheetId="8">FALSE</definedName>
    <definedName name="QBREPORTCOMPARECOL_AVGPRICE" localSheetId="0">FALSE</definedName>
    <definedName name="QBREPORTCOMPARECOL_AVGPRICE" localSheetId="1">FALSE</definedName>
    <definedName name="QBREPORTCOMPARECOL_AVGPRICE" localSheetId="2">FALSE</definedName>
    <definedName name="QBREPORTCOMPARECOL_AVGPRICE" localSheetId="3">FALSE</definedName>
    <definedName name="QBREPORTCOMPARECOL_AVGPRICE" localSheetId="5">FALSE</definedName>
    <definedName name="QBREPORTCOMPARECOL_AVGPRICE" localSheetId="6">FALSE</definedName>
    <definedName name="QBREPORTCOMPARECOL_AVGPRICE" localSheetId="7">FALSE</definedName>
    <definedName name="QBREPORTCOMPARECOL_AVGPRICE" localSheetId="8">FALSE</definedName>
    <definedName name="QBREPORTCOMPARECOL_BUDDIFF" localSheetId="0">FALSE</definedName>
    <definedName name="QBREPORTCOMPARECOL_BUDDIFF" localSheetId="1">FALSE</definedName>
    <definedName name="QBREPORTCOMPARECOL_BUDDIFF" localSheetId="2">FALSE</definedName>
    <definedName name="QBREPORTCOMPARECOL_BUDDIFF" localSheetId="3">FALSE</definedName>
    <definedName name="QBREPORTCOMPARECOL_BUDDIFF" localSheetId="5">FALSE</definedName>
    <definedName name="QBREPORTCOMPARECOL_BUDDIFF" localSheetId="6">FALSE</definedName>
    <definedName name="QBREPORTCOMPARECOL_BUDDIFF" localSheetId="7">FALSE</definedName>
    <definedName name="QBREPORTCOMPARECOL_BUDDIFF" localSheetId="8">FALSE</definedName>
    <definedName name="QBREPORTCOMPARECOL_BUDGET" localSheetId="0">FALSE</definedName>
    <definedName name="QBREPORTCOMPARECOL_BUDGET" localSheetId="1">FALSE</definedName>
    <definedName name="QBREPORTCOMPARECOL_BUDGET" localSheetId="2">FALSE</definedName>
    <definedName name="QBREPORTCOMPARECOL_BUDGET" localSheetId="3">FALSE</definedName>
    <definedName name="QBREPORTCOMPARECOL_BUDGET" localSheetId="5">FALSE</definedName>
    <definedName name="QBREPORTCOMPARECOL_BUDGET" localSheetId="6">FALSE</definedName>
    <definedName name="QBREPORTCOMPARECOL_BUDGET" localSheetId="7">FALSE</definedName>
    <definedName name="QBREPORTCOMPARECOL_BUDGET" localSheetId="8">FALSE</definedName>
    <definedName name="QBREPORTCOMPARECOL_BUDPCT" localSheetId="0">FALSE</definedName>
    <definedName name="QBREPORTCOMPARECOL_BUDPCT" localSheetId="1">FALSE</definedName>
    <definedName name="QBREPORTCOMPARECOL_BUDPCT" localSheetId="2">FALSE</definedName>
    <definedName name="QBREPORTCOMPARECOL_BUDPCT" localSheetId="3">FALSE</definedName>
    <definedName name="QBREPORTCOMPARECOL_BUDPCT" localSheetId="5">FALSE</definedName>
    <definedName name="QBREPORTCOMPARECOL_BUDPCT" localSheetId="6">FALSE</definedName>
    <definedName name="QBREPORTCOMPARECOL_BUDPCT" localSheetId="7">FALSE</definedName>
    <definedName name="QBREPORTCOMPARECOL_BUDPCT" localSheetId="8">FALSE</definedName>
    <definedName name="QBREPORTCOMPARECOL_COGS" localSheetId="0">FALSE</definedName>
    <definedName name="QBREPORTCOMPARECOL_COGS" localSheetId="1">FALSE</definedName>
    <definedName name="QBREPORTCOMPARECOL_COGS" localSheetId="2">FALSE</definedName>
    <definedName name="QBREPORTCOMPARECOL_COGS" localSheetId="3">FALSE</definedName>
    <definedName name="QBREPORTCOMPARECOL_COGS" localSheetId="5">FALSE</definedName>
    <definedName name="QBREPORTCOMPARECOL_COGS" localSheetId="6">FALSE</definedName>
    <definedName name="QBREPORTCOMPARECOL_COGS" localSheetId="7">FALSE</definedName>
    <definedName name="QBREPORTCOMPARECOL_COGS" localSheetId="8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5">FALSE</definedName>
    <definedName name="QBREPORTCOMPARECOL_EXCLUDEAMOUNT" localSheetId="6">FALSE</definedName>
    <definedName name="QBREPORTCOMPARECOL_EXCLUDEAMOUNT" localSheetId="7">FALSE</definedName>
    <definedName name="QBREPORTCOMPARECOL_EXCLUDEAMOUNT" localSheetId="8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5">FALSE</definedName>
    <definedName name="QBREPORTCOMPARECOL_EXCLUDECURPERIOD" localSheetId="6">FALSE</definedName>
    <definedName name="QBREPORTCOMPARECOL_EXCLUDECURPERIOD" localSheetId="7">FALSE</definedName>
    <definedName name="QBREPORTCOMPARECOL_EXCLUDECURPERIOD" localSheetId="8">FALSE</definedName>
    <definedName name="QBREPORTCOMPARECOL_FORECAST" localSheetId="0">FALSE</definedName>
    <definedName name="QBREPORTCOMPARECOL_FORECAST" localSheetId="1">FALSE</definedName>
    <definedName name="QBREPORTCOMPARECOL_FORECAST" localSheetId="2">FALSE</definedName>
    <definedName name="QBREPORTCOMPARECOL_FORECAST" localSheetId="3">FALSE</definedName>
    <definedName name="QBREPORTCOMPARECOL_FORECAST" localSheetId="5">FALSE</definedName>
    <definedName name="QBREPORTCOMPARECOL_FORECAST" localSheetId="6">FALSE</definedName>
    <definedName name="QBREPORTCOMPARECOL_FORECAST" localSheetId="7">FALSE</definedName>
    <definedName name="QBREPORTCOMPARECOL_FORECAST" localSheetId="8">FALSE</definedName>
    <definedName name="QBREPORTCOMPARECOL_GROSSMARGIN" localSheetId="0">FALSE</definedName>
    <definedName name="QBREPORTCOMPARECOL_GROSSMARGIN" localSheetId="1">FALSE</definedName>
    <definedName name="QBREPORTCOMPARECOL_GROSSMARGIN" localSheetId="2">FALSE</definedName>
    <definedName name="QBREPORTCOMPARECOL_GROSSMARGIN" localSheetId="3">FALSE</definedName>
    <definedName name="QBREPORTCOMPARECOL_GROSSMARGIN" localSheetId="5">FALSE</definedName>
    <definedName name="QBREPORTCOMPARECOL_GROSSMARGIN" localSheetId="6">FALSE</definedName>
    <definedName name="QBREPORTCOMPARECOL_GROSSMARGIN" localSheetId="7">FALSE</definedName>
    <definedName name="QBREPORTCOMPARECOL_GROSSMARGIN" localSheetId="8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5">FALSE</definedName>
    <definedName name="QBREPORTCOMPARECOL_GROSSMARGINPCT" localSheetId="6">FALSE</definedName>
    <definedName name="QBREPORTCOMPARECOL_GROSSMARGINPCT" localSheetId="7">FALSE</definedName>
    <definedName name="QBREPORTCOMPARECOL_GROSSMARGINPCT" localSheetId="8">FALSE</definedName>
    <definedName name="QBREPORTCOMPARECOL_HOURS" localSheetId="0">FALSE</definedName>
    <definedName name="QBREPORTCOMPARECOL_HOURS" localSheetId="1">FALSE</definedName>
    <definedName name="QBREPORTCOMPARECOL_HOURS" localSheetId="2">FALSE</definedName>
    <definedName name="QBREPORTCOMPARECOL_HOURS" localSheetId="3">FALSE</definedName>
    <definedName name="QBREPORTCOMPARECOL_HOURS" localSheetId="5">FALSE</definedName>
    <definedName name="QBREPORTCOMPARECOL_HOURS" localSheetId="6">FALSE</definedName>
    <definedName name="QBREPORTCOMPARECOL_HOURS" localSheetId="7">FALSE</definedName>
    <definedName name="QBREPORTCOMPARECOL_HOURS" localSheetId="8">FALSE</definedName>
    <definedName name="QBREPORTCOMPARECOL_PCTCOL" localSheetId="0">FALSE</definedName>
    <definedName name="QBREPORTCOMPARECOL_PCTCOL" localSheetId="1">FALSE</definedName>
    <definedName name="QBREPORTCOMPARECOL_PCTCOL" localSheetId="2">FALSE</definedName>
    <definedName name="QBREPORTCOMPARECOL_PCTCOL" localSheetId="3">FALSE</definedName>
    <definedName name="QBREPORTCOMPARECOL_PCTCOL" localSheetId="5">FALSE</definedName>
    <definedName name="QBREPORTCOMPARECOL_PCTCOL" localSheetId="6">FALSE</definedName>
    <definedName name="QBREPORTCOMPARECOL_PCTCOL" localSheetId="7">FALSE</definedName>
    <definedName name="QBREPORTCOMPARECOL_PCTCOL" localSheetId="8">FALSE</definedName>
    <definedName name="QBREPORTCOMPARECOL_PCTEXPENSE" localSheetId="0">FALSE</definedName>
    <definedName name="QBREPORTCOMPARECOL_PCTEXPENSE" localSheetId="1">FALSE</definedName>
    <definedName name="QBREPORTCOMPARECOL_PCTEXPENSE" localSheetId="2">FALSE</definedName>
    <definedName name="QBREPORTCOMPARECOL_PCTEXPENSE" localSheetId="3">FALSE</definedName>
    <definedName name="QBREPORTCOMPARECOL_PCTEXPENSE" localSheetId="5">FALSE</definedName>
    <definedName name="QBREPORTCOMPARECOL_PCTEXPENSE" localSheetId="6">FALSE</definedName>
    <definedName name="QBREPORTCOMPARECOL_PCTEXPENSE" localSheetId="7">FALSE</definedName>
    <definedName name="QBREPORTCOMPARECOL_PCTEXPENSE" localSheetId="8">FALSE</definedName>
    <definedName name="QBREPORTCOMPARECOL_PCTINCOME" localSheetId="0">FALSE</definedName>
    <definedName name="QBREPORTCOMPARECOL_PCTINCOME" localSheetId="1">FALSE</definedName>
    <definedName name="QBREPORTCOMPARECOL_PCTINCOME" localSheetId="2">FALSE</definedName>
    <definedName name="QBREPORTCOMPARECOL_PCTINCOME" localSheetId="3">FALSE</definedName>
    <definedName name="QBREPORTCOMPARECOL_PCTINCOME" localSheetId="5">FALSE</definedName>
    <definedName name="QBREPORTCOMPARECOL_PCTINCOME" localSheetId="6">FALSE</definedName>
    <definedName name="QBREPORTCOMPARECOL_PCTINCOME" localSheetId="7">FALSE</definedName>
    <definedName name="QBREPORTCOMPARECOL_PCTINCOME" localSheetId="8">FALSE</definedName>
    <definedName name="QBREPORTCOMPARECOL_PCTOFSALES" localSheetId="0">FALSE</definedName>
    <definedName name="QBREPORTCOMPARECOL_PCTOFSALES" localSheetId="1">FALSE</definedName>
    <definedName name="QBREPORTCOMPARECOL_PCTOFSALES" localSheetId="2">FALSE</definedName>
    <definedName name="QBREPORTCOMPARECOL_PCTOFSALES" localSheetId="3">FALSE</definedName>
    <definedName name="QBREPORTCOMPARECOL_PCTOFSALES" localSheetId="5">FALSE</definedName>
    <definedName name="QBREPORTCOMPARECOL_PCTOFSALES" localSheetId="6">FALSE</definedName>
    <definedName name="QBREPORTCOMPARECOL_PCTOFSALES" localSheetId="7">FALSE</definedName>
    <definedName name="QBREPORTCOMPARECOL_PCTOFSALES" localSheetId="8">FALSE</definedName>
    <definedName name="QBREPORTCOMPARECOL_PCTROW" localSheetId="0">FALSE</definedName>
    <definedName name="QBREPORTCOMPARECOL_PCTROW" localSheetId="1">FALSE</definedName>
    <definedName name="QBREPORTCOMPARECOL_PCTROW" localSheetId="2">FALSE</definedName>
    <definedName name="QBREPORTCOMPARECOL_PCTROW" localSheetId="3">FALSE</definedName>
    <definedName name="QBREPORTCOMPARECOL_PCTROW" localSheetId="5">FALSE</definedName>
    <definedName name="QBREPORTCOMPARECOL_PCTROW" localSheetId="6">FALSE</definedName>
    <definedName name="QBREPORTCOMPARECOL_PCTROW" localSheetId="7">FALSE</definedName>
    <definedName name="QBREPORTCOMPARECOL_PCTROW" localSheetId="8">FALSE</definedName>
    <definedName name="QBREPORTCOMPARECOL_PPDIFF" localSheetId="0">FALSE</definedName>
    <definedName name="QBREPORTCOMPARECOL_PPDIFF" localSheetId="1">FALSE</definedName>
    <definedName name="QBREPORTCOMPARECOL_PPDIFF" localSheetId="2">FALSE</definedName>
    <definedName name="QBREPORTCOMPARECOL_PPDIFF" localSheetId="3">FALSE</definedName>
    <definedName name="QBREPORTCOMPARECOL_PPDIFF" localSheetId="5">FALSE</definedName>
    <definedName name="QBREPORTCOMPARECOL_PPDIFF" localSheetId="6">FALSE</definedName>
    <definedName name="QBREPORTCOMPARECOL_PPDIFF" localSheetId="7">FALSE</definedName>
    <definedName name="QBREPORTCOMPARECOL_PPDIFF" localSheetId="8">FALSE</definedName>
    <definedName name="QBREPORTCOMPARECOL_PPPCT" localSheetId="0">FALSE</definedName>
    <definedName name="QBREPORTCOMPARECOL_PPPCT" localSheetId="1">FALSE</definedName>
    <definedName name="QBREPORTCOMPARECOL_PPPCT" localSheetId="2">FALSE</definedName>
    <definedName name="QBREPORTCOMPARECOL_PPPCT" localSheetId="3">FALSE</definedName>
    <definedName name="QBREPORTCOMPARECOL_PPPCT" localSheetId="5">FALSE</definedName>
    <definedName name="QBREPORTCOMPARECOL_PPPCT" localSheetId="6">FALSE</definedName>
    <definedName name="QBREPORTCOMPARECOL_PPPCT" localSheetId="7">FALSE</definedName>
    <definedName name="QBREPORTCOMPARECOL_PPPCT" localSheetId="8">FALSE</definedName>
    <definedName name="QBREPORTCOMPARECOL_PREVPERIOD" localSheetId="0">FALSE</definedName>
    <definedName name="QBREPORTCOMPARECOL_PREVPERIOD" localSheetId="1">FALSE</definedName>
    <definedName name="QBREPORTCOMPARECOL_PREVPERIOD" localSheetId="2">FALSE</definedName>
    <definedName name="QBREPORTCOMPARECOL_PREVPERIOD" localSheetId="3">FALSE</definedName>
    <definedName name="QBREPORTCOMPARECOL_PREVPERIOD" localSheetId="5">FALSE</definedName>
    <definedName name="QBREPORTCOMPARECOL_PREVPERIOD" localSheetId="6">FALSE</definedName>
    <definedName name="QBREPORTCOMPARECOL_PREVPERIOD" localSheetId="7">FALSE</definedName>
    <definedName name="QBREPORTCOMPARECOL_PREVPERIOD" localSheetId="8">FALSE</definedName>
    <definedName name="QBREPORTCOMPARECOL_PREVYEAR" localSheetId="0">FALSE</definedName>
    <definedName name="QBREPORTCOMPARECOL_PREVYEAR" localSheetId="1">FALSE</definedName>
    <definedName name="QBREPORTCOMPARECOL_PREVYEAR" localSheetId="2">FALSE</definedName>
    <definedName name="QBREPORTCOMPARECOL_PREVYEAR" localSheetId="3">FALSE</definedName>
    <definedName name="QBREPORTCOMPARECOL_PREVYEAR" localSheetId="5">FALSE</definedName>
    <definedName name="QBREPORTCOMPARECOL_PREVYEAR" localSheetId="6">FALSE</definedName>
    <definedName name="QBREPORTCOMPARECOL_PREVYEAR" localSheetId="7">FALSE</definedName>
    <definedName name="QBREPORTCOMPARECOL_PREVYEAR" localSheetId="8">FALSE</definedName>
    <definedName name="QBREPORTCOMPARECOL_PYDIFF" localSheetId="0">FALSE</definedName>
    <definedName name="QBREPORTCOMPARECOL_PYDIFF" localSheetId="1">FALSE</definedName>
    <definedName name="QBREPORTCOMPARECOL_PYDIFF" localSheetId="2">FALSE</definedName>
    <definedName name="QBREPORTCOMPARECOL_PYDIFF" localSheetId="3">FALSE</definedName>
    <definedName name="QBREPORTCOMPARECOL_PYDIFF" localSheetId="5">FALSE</definedName>
    <definedName name="QBREPORTCOMPARECOL_PYDIFF" localSheetId="6">FALSE</definedName>
    <definedName name="QBREPORTCOMPARECOL_PYDIFF" localSheetId="7">FALSE</definedName>
    <definedName name="QBREPORTCOMPARECOL_PYDIFF" localSheetId="8">FALSE</definedName>
    <definedName name="QBREPORTCOMPARECOL_PYPCT" localSheetId="0">FALSE</definedName>
    <definedName name="QBREPORTCOMPARECOL_PYPCT" localSheetId="1">FALSE</definedName>
    <definedName name="QBREPORTCOMPARECOL_PYPCT" localSheetId="2">FALSE</definedName>
    <definedName name="QBREPORTCOMPARECOL_PYPCT" localSheetId="3">FALSE</definedName>
    <definedName name="QBREPORTCOMPARECOL_PYPCT" localSheetId="5">FALSE</definedName>
    <definedName name="QBREPORTCOMPARECOL_PYPCT" localSheetId="6">FALSE</definedName>
    <definedName name="QBREPORTCOMPARECOL_PYPCT" localSheetId="7">FALSE</definedName>
    <definedName name="QBREPORTCOMPARECOL_PYPCT" localSheetId="8">FALSE</definedName>
    <definedName name="QBREPORTCOMPARECOL_QTY" localSheetId="0">FALSE</definedName>
    <definedName name="QBREPORTCOMPARECOL_QTY" localSheetId="1">FALSE</definedName>
    <definedName name="QBREPORTCOMPARECOL_QTY" localSheetId="2">FALSE</definedName>
    <definedName name="QBREPORTCOMPARECOL_QTY" localSheetId="3">FALSE</definedName>
    <definedName name="QBREPORTCOMPARECOL_QTY" localSheetId="5">FALSE</definedName>
    <definedName name="QBREPORTCOMPARECOL_QTY" localSheetId="6">FALSE</definedName>
    <definedName name="QBREPORTCOMPARECOL_QTY" localSheetId="7">FALSE</definedName>
    <definedName name="QBREPORTCOMPARECOL_QTY" localSheetId="8">FALSE</definedName>
    <definedName name="QBREPORTCOMPARECOL_RATE" localSheetId="0">FALSE</definedName>
    <definedName name="QBREPORTCOMPARECOL_RATE" localSheetId="1">FALSE</definedName>
    <definedName name="QBREPORTCOMPARECOL_RATE" localSheetId="2">FALSE</definedName>
    <definedName name="QBREPORTCOMPARECOL_RATE" localSheetId="3">FALSE</definedName>
    <definedName name="QBREPORTCOMPARECOL_RATE" localSheetId="5">FALSE</definedName>
    <definedName name="QBREPORTCOMPARECOL_RATE" localSheetId="6">FALSE</definedName>
    <definedName name="QBREPORTCOMPARECOL_RATE" localSheetId="7">FALSE</definedName>
    <definedName name="QBREPORTCOMPARECOL_RATE" localSheetId="8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5">FALSE</definedName>
    <definedName name="QBREPORTCOMPARECOL_TRIPBILLEDMILES" localSheetId="6">FALSE</definedName>
    <definedName name="QBREPORTCOMPARECOL_TRIPBILLEDMILES" localSheetId="7">FALSE</definedName>
    <definedName name="QBREPORTCOMPARECOL_TRIPBILLEDMILES" localSheetId="8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5">FALSE</definedName>
    <definedName name="QBREPORTCOMPARECOL_TRIPBILLINGAMOUNT" localSheetId="6">FALSE</definedName>
    <definedName name="QBREPORTCOMPARECOL_TRIPBILLINGAMOUNT" localSheetId="7">FALSE</definedName>
    <definedName name="QBREPORTCOMPARECOL_TRIPBILLINGAMOUNT" localSheetId="8">FALSE</definedName>
    <definedName name="QBREPORTCOMPARECOL_TRIPMILES" localSheetId="0">FALSE</definedName>
    <definedName name="QBREPORTCOMPARECOL_TRIPMILES" localSheetId="1">FALSE</definedName>
    <definedName name="QBREPORTCOMPARECOL_TRIPMILES" localSheetId="2">FALSE</definedName>
    <definedName name="QBREPORTCOMPARECOL_TRIPMILES" localSheetId="3">FALSE</definedName>
    <definedName name="QBREPORTCOMPARECOL_TRIPMILES" localSheetId="5">FALSE</definedName>
    <definedName name="QBREPORTCOMPARECOL_TRIPMILES" localSheetId="6">FALSE</definedName>
    <definedName name="QBREPORTCOMPARECOL_TRIPMILES" localSheetId="7">FALSE</definedName>
    <definedName name="QBREPORTCOMPARECOL_TRIPMILES" localSheetId="8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5">FALSE</definedName>
    <definedName name="QBREPORTCOMPARECOL_TRIPNOTBILLABLEMILES" localSheetId="6">FALSE</definedName>
    <definedName name="QBREPORTCOMPARECOL_TRIPNOTBILLABLEMILES" localSheetId="7">FALSE</definedName>
    <definedName name="QBREPORTCOMPARECOL_TRIPNOTBILLABLEMILES" localSheetId="8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5">FALSE</definedName>
    <definedName name="QBREPORTCOMPARECOL_TRIPTAXDEDUCTIBLEAMOUNT" localSheetId="6">FALSE</definedName>
    <definedName name="QBREPORTCOMPARECOL_TRIPTAXDEDUCTIBLEAMOUNT" localSheetId="7">FALSE</definedName>
    <definedName name="QBREPORTCOMPARECOL_TRIPTAXDEDUCTIBLEAMOUNT" localSheetId="8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5">FALSE</definedName>
    <definedName name="QBREPORTCOMPARECOL_TRIPUNBILLEDMILES" localSheetId="6">FALSE</definedName>
    <definedName name="QBREPORTCOMPARECOL_TRIPUNBILLEDMILES" localSheetId="7">FALSE</definedName>
    <definedName name="QBREPORTCOMPARECOL_TRIPUNBILLEDMILES" localSheetId="8">FALSE</definedName>
    <definedName name="QBREPORTCOMPARECOL_YTD" localSheetId="0">FALSE</definedName>
    <definedName name="QBREPORTCOMPARECOL_YTD" localSheetId="1">FALSE</definedName>
    <definedName name="QBREPORTCOMPARECOL_YTD" localSheetId="2">FALSE</definedName>
    <definedName name="QBREPORTCOMPARECOL_YTD" localSheetId="3">FALSE</definedName>
    <definedName name="QBREPORTCOMPARECOL_YTD" localSheetId="5">FALSE</definedName>
    <definedName name="QBREPORTCOMPARECOL_YTD" localSheetId="6">FALSE</definedName>
    <definedName name="QBREPORTCOMPARECOL_YTD" localSheetId="7">FALSE</definedName>
    <definedName name="QBREPORTCOMPARECOL_YTD" localSheetId="8">FALSE</definedName>
    <definedName name="QBREPORTCOMPARECOL_YTDBUDGET" localSheetId="0">FALSE</definedName>
    <definedName name="QBREPORTCOMPARECOL_YTDBUDGET" localSheetId="1">FALSE</definedName>
    <definedName name="QBREPORTCOMPARECOL_YTDBUDGET" localSheetId="2">FALSE</definedName>
    <definedName name="QBREPORTCOMPARECOL_YTDBUDGET" localSheetId="3">FALSE</definedName>
    <definedName name="QBREPORTCOMPARECOL_YTDBUDGET" localSheetId="5">FALSE</definedName>
    <definedName name="QBREPORTCOMPARECOL_YTDBUDGET" localSheetId="6">FALSE</definedName>
    <definedName name="QBREPORTCOMPARECOL_YTDBUDGET" localSheetId="7">FALSE</definedName>
    <definedName name="QBREPORTCOMPARECOL_YTDBUDGET" localSheetId="8">FALSE</definedName>
    <definedName name="QBREPORTCOMPARECOL_YTDPCT" localSheetId="0">FALSE</definedName>
    <definedName name="QBREPORTCOMPARECOL_YTDPCT" localSheetId="1">FALSE</definedName>
    <definedName name="QBREPORTCOMPARECOL_YTDPCT" localSheetId="2">FALSE</definedName>
    <definedName name="QBREPORTCOMPARECOL_YTDPCT" localSheetId="3">FALSE</definedName>
    <definedName name="QBREPORTCOMPARECOL_YTDPCT" localSheetId="5">FALSE</definedName>
    <definedName name="QBREPORTCOMPARECOL_YTDPCT" localSheetId="6">FALSE</definedName>
    <definedName name="QBREPORTCOMPARECOL_YTDPCT" localSheetId="7">FALSE</definedName>
    <definedName name="QBREPORTCOMPARECOL_YTDPCT" localSheetId="8">FALSE</definedName>
    <definedName name="QBREPORTROWAXIS" localSheetId="0">76</definedName>
    <definedName name="QBREPORTROWAXIS" localSheetId="1">76</definedName>
    <definedName name="QBREPORTROWAXIS" localSheetId="2">76</definedName>
    <definedName name="QBREPORTROWAXIS" localSheetId="3">76</definedName>
    <definedName name="QBREPORTROWAXIS" localSheetId="5">76</definedName>
    <definedName name="QBREPORTROWAXIS" localSheetId="6">76</definedName>
    <definedName name="QBREPORTROWAXIS" localSheetId="7">76</definedName>
    <definedName name="QBREPORTROWAXIS" localSheetId="8">76</definedName>
    <definedName name="QBREPORTSUBCOLAXIS" localSheetId="0">0</definedName>
    <definedName name="QBREPORTSUBCOLAXIS" localSheetId="1">0</definedName>
    <definedName name="QBREPORTSUBCOLAXIS" localSheetId="2">0</definedName>
    <definedName name="QBREPORTSUBCOLAXIS" localSheetId="3">0</definedName>
    <definedName name="QBREPORTSUBCOLAXIS" localSheetId="5">0</definedName>
    <definedName name="QBREPORTSUBCOLAXIS" localSheetId="6">0</definedName>
    <definedName name="QBREPORTSUBCOLAXIS" localSheetId="7">0</definedName>
    <definedName name="QBREPORTSUBCOLAXIS" localSheetId="8">0</definedName>
    <definedName name="QBREPORTTYPE" localSheetId="0">225</definedName>
    <definedName name="QBREPORTTYPE" localSheetId="1">225</definedName>
    <definedName name="QBREPORTTYPE" localSheetId="2">225</definedName>
    <definedName name="QBREPORTTYPE" localSheetId="3">225</definedName>
    <definedName name="QBREPORTTYPE" localSheetId="5">225</definedName>
    <definedName name="QBREPORTTYPE" localSheetId="6">225</definedName>
    <definedName name="QBREPORTTYPE" localSheetId="7">225</definedName>
    <definedName name="QBREPORTTYPE" localSheetId="8">225</definedName>
    <definedName name="QBROWHEADERS" localSheetId="0">0</definedName>
    <definedName name="QBROWHEADERS" localSheetId="1">0</definedName>
    <definedName name="QBROWHEADERS" localSheetId="2">0</definedName>
    <definedName name="QBROWHEADERS" localSheetId="3">0</definedName>
    <definedName name="QBROWHEADERS" localSheetId="5">0</definedName>
    <definedName name="QBROWHEADERS" localSheetId="6">0</definedName>
    <definedName name="QBROWHEADERS" localSheetId="7">0</definedName>
    <definedName name="QBROWHEADERS" localSheetId="8">0</definedName>
    <definedName name="QBSTARTDATE" localSheetId="0">20150816</definedName>
    <definedName name="QBSTARTDATE" localSheetId="1">20150816</definedName>
    <definedName name="QBSTARTDATE" localSheetId="2">20150816</definedName>
    <definedName name="QBSTARTDATE" localSheetId="3">20150816</definedName>
    <definedName name="QBSTARTDATE" localSheetId="5">20150816</definedName>
    <definedName name="QBSTARTDATE" localSheetId="6">20150816</definedName>
    <definedName name="QBSTARTDATE" localSheetId="7">20150816</definedName>
    <definedName name="QBSTARTDATE" localSheetId="8">20150816</definedName>
  </definedNames>
  <calcPr calcId="152511"/>
</workbook>
</file>

<file path=xl/calcChain.xml><?xml version="1.0" encoding="utf-8"?>
<calcChain xmlns="http://schemas.openxmlformats.org/spreadsheetml/2006/main">
  <c r="V4" i="14" l="1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U54" i="14"/>
  <c r="V54" i="14" s="1"/>
  <c r="U56" i="14"/>
  <c r="V56" i="14" s="1"/>
  <c r="D2" i="14"/>
  <c r="D4" i="14"/>
  <c r="D5" i="14"/>
  <c r="D8" i="14"/>
  <c r="D9" i="14"/>
  <c r="D12" i="14"/>
  <c r="D13" i="14"/>
  <c r="D14" i="14"/>
  <c r="D17" i="14"/>
  <c r="D18" i="14"/>
  <c r="D23" i="14"/>
  <c r="D24" i="14"/>
  <c r="D25" i="14"/>
  <c r="D26" i="14"/>
  <c r="D27" i="14"/>
  <c r="D30" i="14"/>
  <c r="D31" i="14"/>
  <c r="D40" i="14"/>
  <c r="D41" i="14"/>
  <c r="D42" i="14"/>
  <c r="D43" i="14"/>
  <c r="D44" i="14"/>
  <c r="D47" i="14"/>
  <c r="D48" i="14"/>
  <c r="D51" i="14"/>
  <c r="D52" i="14"/>
  <c r="D75" i="18"/>
  <c r="F75" i="18" s="1"/>
  <c r="E74" i="18"/>
  <c r="E73" i="18"/>
  <c r="E72" i="18"/>
  <c r="E71" i="18"/>
  <c r="E70" i="18"/>
  <c r="D67" i="18"/>
  <c r="F67" i="18" s="1"/>
  <c r="E66" i="18"/>
  <c r="E65" i="18"/>
  <c r="E64" i="18"/>
  <c r="E63" i="18"/>
  <c r="D60" i="18"/>
  <c r="F60" i="18" s="1"/>
  <c r="E59" i="18"/>
  <c r="E58" i="18"/>
  <c r="E57" i="18"/>
  <c r="E56" i="18"/>
  <c r="E55" i="18"/>
  <c r="D52" i="18"/>
  <c r="F52" i="18" s="1"/>
  <c r="E51" i="18"/>
  <c r="E50" i="18"/>
  <c r="E49" i="18"/>
  <c r="E48" i="18"/>
  <c r="E47" i="18"/>
  <c r="F44" i="18"/>
  <c r="D44" i="18"/>
  <c r="E43" i="18"/>
  <c r="E42" i="18"/>
  <c r="E41" i="18"/>
  <c r="E40" i="18"/>
  <c r="E39" i="18"/>
  <c r="M29" i="18"/>
  <c r="L29" i="18"/>
  <c r="K29" i="18"/>
  <c r="J29" i="18"/>
  <c r="I29" i="18"/>
  <c r="H29" i="18"/>
  <c r="D29" i="18"/>
  <c r="F29" i="18" s="1"/>
  <c r="N28" i="18"/>
  <c r="P28" i="18" s="1"/>
  <c r="E28" i="18"/>
  <c r="P27" i="18"/>
  <c r="N27" i="18"/>
  <c r="E27" i="18"/>
  <c r="N26" i="18"/>
  <c r="P26" i="18" s="1"/>
  <c r="E26" i="18"/>
  <c r="N25" i="18"/>
  <c r="P25" i="18" s="1"/>
  <c r="E25" i="18"/>
  <c r="N24" i="18"/>
  <c r="P24" i="18" s="1"/>
  <c r="E24" i="18"/>
  <c r="N23" i="18"/>
  <c r="P23" i="18" s="1"/>
  <c r="E23" i="18"/>
  <c r="N22" i="18"/>
  <c r="E22" i="18"/>
  <c r="N19" i="18"/>
  <c r="D19" i="18"/>
  <c r="F19" i="18" s="1"/>
  <c r="P18" i="18"/>
  <c r="E18" i="18"/>
  <c r="M17" i="18"/>
  <c r="P17" i="18" s="1"/>
  <c r="E17" i="18"/>
  <c r="P16" i="18"/>
  <c r="E16" i="18"/>
  <c r="P15" i="18"/>
  <c r="E15" i="18"/>
  <c r="E14" i="18"/>
  <c r="M13" i="18"/>
  <c r="L13" i="18"/>
  <c r="L14" i="18" s="1"/>
  <c r="K13" i="18"/>
  <c r="K14" i="18" s="1"/>
  <c r="K19" i="18" s="1"/>
  <c r="J13" i="18"/>
  <c r="J14" i="18" s="1"/>
  <c r="J19" i="18" s="1"/>
  <c r="I13" i="18"/>
  <c r="H13" i="18"/>
  <c r="E13" i="18"/>
  <c r="N10" i="18"/>
  <c r="M10" i="18"/>
  <c r="L10" i="18"/>
  <c r="K10" i="18"/>
  <c r="J10" i="18"/>
  <c r="I10" i="18"/>
  <c r="H10" i="18"/>
  <c r="D10" i="18"/>
  <c r="P9" i="18"/>
  <c r="E9" i="18"/>
  <c r="P8" i="18"/>
  <c r="E8" i="18"/>
  <c r="P7" i="18"/>
  <c r="E7" i="18"/>
  <c r="P6" i="18"/>
  <c r="E6" i="18"/>
  <c r="P2" i="18"/>
  <c r="M3" i="18" s="1"/>
  <c r="F2" i="1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F54" i="8"/>
  <c r="G54" i="8" s="1"/>
  <c r="F56" i="8"/>
  <c r="G56" i="8" s="1"/>
  <c r="E35" i="12"/>
  <c r="E35" i="10"/>
  <c r="E70" i="5"/>
  <c r="E69" i="5"/>
  <c r="E68" i="5"/>
  <c r="E67" i="5"/>
  <c r="E66" i="5"/>
  <c r="E62" i="5"/>
  <c r="E61" i="5"/>
  <c r="E60" i="5"/>
  <c r="E59" i="5"/>
  <c r="E55" i="5"/>
  <c r="E54" i="5"/>
  <c r="E53" i="5"/>
  <c r="E52" i="5"/>
  <c r="E51" i="5"/>
  <c r="E47" i="5"/>
  <c r="E46" i="5"/>
  <c r="E45" i="5"/>
  <c r="E44" i="5"/>
  <c r="E43" i="5"/>
  <c r="E39" i="5"/>
  <c r="E38" i="5"/>
  <c r="E37" i="5"/>
  <c r="E36" i="5"/>
  <c r="E35" i="5"/>
  <c r="E28" i="5"/>
  <c r="E27" i="5"/>
  <c r="E26" i="5"/>
  <c r="E25" i="5"/>
  <c r="E24" i="5"/>
  <c r="E23" i="5"/>
  <c r="E22" i="5"/>
  <c r="E9" i="5"/>
  <c r="E8" i="5"/>
  <c r="E7" i="5"/>
  <c r="E6" i="5"/>
  <c r="D71" i="5"/>
  <c r="F71" i="5" s="1"/>
  <c r="D63" i="5"/>
  <c r="F63" i="5" s="1"/>
  <c r="D56" i="5"/>
  <c r="F56" i="5" s="1"/>
  <c r="D48" i="5"/>
  <c r="F48" i="5" s="1"/>
  <c r="D40" i="5"/>
  <c r="E71" i="3"/>
  <c r="F71" i="3" s="1"/>
  <c r="E63" i="3"/>
  <c r="F63" i="3" s="1"/>
  <c r="E48" i="3"/>
  <c r="F48" i="3" s="1"/>
  <c r="E56" i="3"/>
  <c r="F56" i="3" s="1"/>
  <c r="E40" i="3"/>
  <c r="F40" i="3" s="1"/>
  <c r="N26" i="5"/>
  <c r="P26" i="5" s="1"/>
  <c r="D54" i="14" l="1"/>
  <c r="D56" i="14" s="1"/>
  <c r="D33" i="18"/>
  <c r="P10" i="18"/>
  <c r="N29" i="18"/>
  <c r="D34" i="18"/>
  <c r="F33" i="18"/>
  <c r="Q10" i="18"/>
  <c r="I19" i="18"/>
  <c r="F10" i="18"/>
  <c r="M14" i="18"/>
  <c r="M19" i="18" s="1"/>
  <c r="L19" i="18"/>
  <c r="I3" i="18"/>
  <c r="D76" i="18"/>
  <c r="F76" i="18" s="1"/>
  <c r="K3" i="18"/>
  <c r="I14" i="18"/>
  <c r="P22" i="18"/>
  <c r="H3" i="18"/>
  <c r="P13" i="18"/>
  <c r="H14" i="18"/>
  <c r="L3" i="18"/>
  <c r="J3" i="18"/>
  <c r="D72" i="5"/>
  <c r="F72" i="5" s="1"/>
  <c r="F40" i="5"/>
  <c r="N23" i="5"/>
  <c r="P23" i="5" s="1"/>
  <c r="N24" i="5"/>
  <c r="N25" i="5"/>
  <c r="P25" i="5" s="1"/>
  <c r="N27" i="5"/>
  <c r="P27" i="5" s="1"/>
  <c r="N28" i="5"/>
  <c r="N22" i="5"/>
  <c r="E29" i="3"/>
  <c r="D52" i="8"/>
  <c r="D51" i="8"/>
  <c r="D48" i="8"/>
  <c r="D47" i="8"/>
  <c r="D44" i="8"/>
  <c r="D43" i="8"/>
  <c r="D42" i="8"/>
  <c r="D41" i="8"/>
  <c r="D40" i="8"/>
  <c r="D31" i="8"/>
  <c r="D30" i="8"/>
  <c r="D27" i="8"/>
  <c r="D26" i="8"/>
  <c r="D25" i="8"/>
  <c r="D24" i="8"/>
  <c r="D23" i="8"/>
  <c r="D18" i="8"/>
  <c r="D17" i="8"/>
  <c r="D14" i="8"/>
  <c r="D13" i="8"/>
  <c r="D12" i="8"/>
  <c r="D9" i="8"/>
  <c r="D8" i="8"/>
  <c r="D5" i="8"/>
  <c r="D4" i="8"/>
  <c r="D2" i="8"/>
  <c r="P29" i="18" l="1"/>
  <c r="Q29" i="18" s="1"/>
  <c r="L31" i="18"/>
  <c r="L33" i="18" s="1"/>
  <c r="L34" i="18" s="1"/>
  <c r="L35" i="18" s="1"/>
  <c r="M31" i="18"/>
  <c r="M33" i="18" s="1"/>
  <c r="M34" i="18" s="1"/>
  <c r="M35" i="18" s="1"/>
  <c r="N31" i="18"/>
  <c r="N33" i="18" s="1"/>
  <c r="N34" i="18" s="1"/>
  <c r="I31" i="18"/>
  <c r="I33" i="18" s="1"/>
  <c r="I34" i="18" s="1"/>
  <c r="I35" i="18" s="1"/>
  <c r="K31" i="18"/>
  <c r="K33" i="18" s="1"/>
  <c r="K34" i="18" s="1"/>
  <c r="K35" i="18" s="1"/>
  <c r="H31" i="18"/>
  <c r="J31" i="18"/>
  <c r="J33" i="18" s="1"/>
  <c r="J34" i="18" s="1"/>
  <c r="J35" i="18" s="1"/>
  <c r="P14" i="18"/>
  <c r="P19" i="18" s="1"/>
  <c r="P33" i="18" s="1"/>
  <c r="H19" i="18"/>
  <c r="D77" i="18"/>
  <c r="F77" i="18" s="1"/>
  <c r="F34" i="18"/>
  <c r="D54" i="8"/>
  <c r="E54" i="6"/>
  <c r="E55" i="6" s="1"/>
  <c r="D52" i="6"/>
  <c r="D51" i="6"/>
  <c r="D48" i="6"/>
  <c r="D47" i="6"/>
  <c r="D44" i="6"/>
  <c r="D43" i="6"/>
  <c r="D42" i="6"/>
  <c r="D41" i="6"/>
  <c r="D40" i="6"/>
  <c r="D31" i="6"/>
  <c r="D30" i="6"/>
  <c r="D27" i="6"/>
  <c r="D26" i="6"/>
  <c r="D25" i="6"/>
  <c r="D24" i="6"/>
  <c r="D23" i="6"/>
  <c r="D18" i="6"/>
  <c r="D17" i="6"/>
  <c r="D14" i="6"/>
  <c r="D13" i="6"/>
  <c r="D12" i="6"/>
  <c r="D9" i="6"/>
  <c r="D8" i="6"/>
  <c r="D5" i="6"/>
  <c r="D4" i="6"/>
  <c r="D2" i="6"/>
  <c r="P31" i="18" l="1"/>
  <c r="H33" i="18"/>
  <c r="H34" i="18" s="1"/>
  <c r="H35" i="18" s="1"/>
  <c r="Q19" i="18"/>
  <c r="P34" i="18"/>
  <c r="P35" i="18" s="1"/>
  <c r="D56" i="8"/>
  <c r="D54" i="6"/>
  <c r="D55" i="6" s="1"/>
  <c r="E57" i="6"/>
  <c r="E58" i="6" s="1"/>
  <c r="H29" i="5"/>
  <c r="I29" i="5"/>
  <c r="J29" i="5"/>
  <c r="K29" i="5"/>
  <c r="L29" i="5"/>
  <c r="M29" i="5"/>
  <c r="P28" i="5"/>
  <c r="P24" i="5"/>
  <c r="P22" i="5"/>
  <c r="N29" i="5"/>
  <c r="N19" i="5"/>
  <c r="M17" i="5"/>
  <c r="P17" i="5"/>
  <c r="P15" i="5"/>
  <c r="P16" i="5"/>
  <c r="P18" i="5"/>
  <c r="M13" i="5"/>
  <c r="M14" i="5" s="1"/>
  <c r="L13" i="5"/>
  <c r="L14" i="5" s="1"/>
  <c r="K13" i="5"/>
  <c r="K14" i="5" s="1"/>
  <c r="K19" i="5" s="1"/>
  <c r="J13" i="5"/>
  <c r="J14" i="5" s="1"/>
  <c r="I13" i="5"/>
  <c r="I14" i="5" s="1"/>
  <c r="I19" i="5" s="1"/>
  <c r="H13" i="5"/>
  <c r="E14" i="5"/>
  <c r="E15" i="5"/>
  <c r="E16" i="5"/>
  <c r="E13" i="5"/>
  <c r="E17" i="5"/>
  <c r="I10" i="5"/>
  <c r="J10" i="5"/>
  <c r="K10" i="5"/>
  <c r="L10" i="5"/>
  <c r="M10" i="5"/>
  <c r="N10" i="5"/>
  <c r="H10" i="5"/>
  <c r="P9" i="5"/>
  <c r="P8" i="5"/>
  <c r="P2" i="5"/>
  <c r="I3" i="5" s="1"/>
  <c r="D29" i="5"/>
  <c r="F29" i="5" s="1"/>
  <c r="D19" i="5"/>
  <c r="F19" i="5" s="1"/>
  <c r="D10" i="5"/>
  <c r="F10" i="5" s="1"/>
  <c r="F2" i="5"/>
  <c r="F2" i="3"/>
  <c r="F29" i="3"/>
  <c r="E19" i="3"/>
  <c r="F19" i="3" s="1"/>
  <c r="E10" i="3"/>
  <c r="F10" i="3" s="1"/>
  <c r="D57" i="6" l="1"/>
  <c r="D58" i="6" s="1"/>
  <c r="N30" i="5"/>
  <c r="N31" i="5" s="1"/>
  <c r="D30" i="5"/>
  <c r="F30" i="5" s="1"/>
  <c r="H3" i="5"/>
  <c r="M3" i="5"/>
  <c r="L19" i="5"/>
  <c r="L30" i="5" s="1"/>
  <c r="L31" i="5" s="1"/>
  <c r="L32" i="5" s="1"/>
  <c r="M19" i="5"/>
  <c r="M30" i="5" s="1"/>
  <c r="M31" i="5" s="1"/>
  <c r="M32" i="5" s="1"/>
  <c r="J3" i="5"/>
  <c r="I30" i="5"/>
  <c r="I31" i="5" s="1"/>
  <c r="I32" i="5" s="1"/>
  <c r="K30" i="5"/>
  <c r="K31" i="5" s="1"/>
  <c r="K32" i="5" s="1"/>
  <c r="L3" i="5"/>
  <c r="H14" i="5"/>
  <c r="P14" i="5" s="1"/>
  <c r="P29" i="5"/>
  <c r="Q29" i="5" s="1"/>
  <c r="K3" i="5"/>
  <c r="E18" i="5"/>
  <c r="J19" i="5"/>
  <c r="J30" i="5" s="1"/>
  <c r="J31" i="5" s="1"/>
  <c r="J32" i="5" s="1"/>
  <c r="P13" i="5"/>
  <c r="P7" i="5"/>
  <c r="P6" i="5"/>
  <c r="E30" i="3"/>
  <c r="P10" i="5" l="1"/>
  <c r="Q10" i="5" s="1"/>
  <c r="D31" i="5"/>
  <c r="D73" i="5" s="1"/>
  <c r="F73" i="5" s="1"/>
  <c r="H19" i="5"/>
  <c r="H30" i="5" s="1"/>
  <c r="H31" i="5" s="1"/>
  <c r="H32" i="5" s="1"/>
  <c r="P19" i="5"/>
  <c r="Q19" i="5" s="1"/>
  <c r="E31" i="3"/>
  <c r="F31" i="3" s="1"/>
  <c r="F30" i="3"/>
  <c r="E72" i="3"/>
  <c r="F72" i="3" s="1"/>
  <c r="F31" i="5" l="1"/>
  <c r="P30" i="5"/>
  <c r="P31" i="5" s="1"/>
  <c r="P32" i="5" s="1"/>
  <c r="E73" i="3"/>
  <c r="F73" i="3" s="1"/>
</calcChain>
</file>

<file path=xl/sharedStrings.xml><?xml version="1.0" encoding="utf-8"?>
<sst xmlns="http://schemas.openxmlformats.org/spreadsheetml/2006/main" count="742" uniqueCount="148">
  <si>
    <t>Account</t>
  </si>
  <si>
    <t>Type</t>
  </si>
  <si>
    <t>Income</t>
  </si>
  <si>
    <t>Expense</t>
  </si>
  <si>
    <t>Blueprints and Reproduction</t>
  </si>
  <si>
    <t>Equipment Rental for Jobs</t>
  </si>
  <si>
    <t>Subcontractors Expense</t>
  </si>
  <si>
    <t>Tools and Small Equipment</t>
  </si>
  <si>
    <t>Bank Service Charges</t>
  </si>
  <si>
    <t>Business Licenses and Permits</t>
  </si>
  <si>
    <t>Interest Expense</t>
  </si>
  <si>
    <t>Meals and Entertainment</t>
  </si>
  <si>
    <t>Office Supplies</t>
  </si>
  <si>
    <t>Payroll Expenses</t>
  </si>
  <si>
    <t>Professional Fees</t>
  </si>
  <si>
    <t>Rent Expense</t>
  </si>
  <si>
    <t>Utilities</t>
  </si>
  <si>
    <t>Auto and Truck Expenses-Field</t>
  </si>
  <si>
    <t>Auto and Truck Expenses-Admin</t>
  </si>
  <si>
    <t>Depreciation Expense-Office</t>
  </si>
  <si>
    <t>Depreciation Expense-Field</t>
  </si>
  <si>
    <t>Insurance Expense-Liability</t>
  </si>
  <si>
    <t>Insurance Expense-Field Vehicles &amp; Equipment</t>
  </si>
  <si>
    <t>Compensation-Admin</t>
  </si>
  <si>
    <t>Compensation-Owner</t>
  </si>
  <si>
    <t>Compensation-Sales</t>
  </si>
  <si>
    <t>Payroll Taxes-Sales</t>
  </si>
  <si>
    <t>Payroll Taxes-Admin</t>
  </si>
  <si>
    <t>Payroll Taxes-Owner</t>
  </si>
  <si>
    <t>Job Materials</t>
  </si>
  <si>
    <t>Miscellaneous Construction Costs</t>
  </si>
  <si>
    <t>Miscellaneous Office Costs</t>
  </si>
  <si>
    <t>% of Income</t>
  </si>
  <si>
    <t>Permits</t>
  </si>
  <si>
    <t>Insurance Expense-Office Space</t>
  </si>
  <si>
    <t>Professional Development &amp; Conference</t>
  </si>
  <si>
    <t>Marketing events</t>
  </si>
  <si>
    <t>Advertising &amp; lead generation</t>
  </si>
  <si>
    <t>Compensation-Field &amp; Project Mgt</t>
  </si>
  <si>
    <t>Payroll Taxes-Field &amp; Project Mgt</t>
  </si>
  <si>
    <t>Insurance-Worker's Compensation</t>
  </si>
  <si>
    <t>Repairs and Maintenance-Prod'n Vehicles/Equipt</t>
  </si>
  <si>
    <t>Repairs and Maintenance-Office Space</t>
  </si>
  <si>
    <t>Telephone Expense-Office</t>
  </si>
  <si>
    <t>Cell phones-Field</t>
  </si>
  <si>
    <t>Total</t>
  </si>
  <si>
    <t>Net income</t>
  </si>
  <si>
    <t>Auto &amp; Truck Expenses</t>
  </si>
  <si>
    <t>Depreciation</t>
  </si>
  <si>
    <t>Insurance</t>
  </si>
  <si>
    <t>Miscellaneous Costs</t>
  </si>
  <si>
    <t>Repairs &amp; Maintenance</t>
  </si>
  <si>
    <t>Phone costs</t>
  </si>
  <si>
    <t>Total Expense</t>
  </si>
  <si>
    <t>COGS</t>
  </si>
  <si>
    <t>Total COGS</t>
  </si>
  <si>
    <t>Gross Profit</t>
  </si>
  <si>
    <t>Benefits - Field &amp; Project Mgt</t>
  </si>
  <si>
    <t>Benefits</t>
  </si>
  <si>
    <t>Benefits-Field &amp; Project Mgt</t>
  </si>
  <si>
    <t>Benefits-Sales, Admin &amp; Owner</t>
  </si>
  <si>
    <t>Assign production income and costs to jobs</t>
  </si>
  <si>
    <t>Job 1</t>
  </si>
  <si>
    <t>Job 2</t>
  </si>
  <si>
    <t>Job 3</t>
  </si>
  <si>
    <t>Job 4</t>
  </si>
  <si>
    <t>Job 5</t>
  </si>
  <si>
    <t>Misc Small Jobs</t>
  </si>
  <si>
    <t>Job-specific costs</t>
  </si>
  <si>
    <t>Insurance Expense-Field Vehicles &amp; Equipm't</t>
  </si>
  <si>
    <t>Repairs &amp; Maintenance-Prod'n Vehicles/Equipt</t>
  </si>
  <si>
    <t>Repairs &amp; Maintenance-Office Space</t>
  </si>
  <si>
    <t>% of Inc.</t>
  </si>
  <si>
    <t>Amount</t>
  </si>
  <si>
    <t>"Expanded" Amounts</t>
  </si>
  <si>
    <t>"Split" Info</t>
  </si>
  <si>
    <t>Accounts ID'd by Business Function</t>
  </si>
  <si>
    <t>Marketing &amp; business development</t>
  </si>
  <si>
    <t>Compensation &amp; benefits</t>
  </si>
  <si>
    <t>Admin employment costs</t>
  </si>
  <si>
    <t>Occupancy expense</t>
  </si>
  <si>
    <t>Office expenses</t>
  </si>
  <si>
    <t xml:space="preserve">Marketing &amp; business development - Total        </t>
  </si>
  <si>
    <t xml:space="preserve">Admin employment costs - Total        </t>
  </si>
  <si>
    <t xml:space="preserve">Occupancy expense  - Total        </t>
  </si>
  <si>
    <t xml:space="preserve">Office expenses - Total        </t>
  </si>
  <si>
    <t xml:space="preserve">General &amp; admin expense - Total        </t>
  </si>
  <si>
    <t>EXPENSE</t>
  </si>
  <si>
    <t xml:space="preserve">Compensation &amp; benefits - Total        </t>
  </si>
  <si>
    <t>Total Cost of "Income Production"</t>
  </si>
  <si>
    <t>Other direct job costs</t>
  </si>
  <si>
    <t xml:space="preserve">Other direct job costs - Total        </t>
  </si>
  <si>
    <t>Indirect costs of production</t>
  </si>
  <si>
    <t xml:space="preserve">Indirect costs of production - Total        </t>
  </si>
  <si>
    <t xml:space="preserve">Total Expense  </t>
  </si>
  <si>
    <t>INCOME</t>
  </si>
  <si>
    <t>COST OF GOODS SOLD</t>
  </si>
  <si>
    <t>ID how costs could be split</t>
  </si>
  <si>
    <t>Expenses</t>
  </si>
  <si>
    <t>Notes, Questions, Issues</t>
  </si>
  <si>
    <t>Accrual Basis</t>
  </si>
  <si>
    <t>Six Months Ended 6/30/This Year</t>
  </si>
  <si>
    <t>Set up accounts to show different types of costs</t>
  </si>
  <si>
    <t>Organize accounts</t>
  </si>
  <si>
    <t>Direct Labor and Burden Costs</t>
  </si>
  <si>
    <t>Indirect Production/Construction Costs</t>
  </si>
  <si>
    <t>Occupancy costs</t>
  </si>
  <si>
    <t>General &amp; admin</t>
  </si>
  <si>
    <t>Other Income &amp; cost</t>
  </si>
  <si>
    <t>Interest</t>
  </si>
  <si>
    <t>Corporate taxes (not payroll)</t>
  </si>
  <si>
    <t>Create customers and jobs</t>
  </si>
  <si>
    <t>Assign income and costs to jobs</t>
  </si>
  <si>
    <t>Compute gross profit amounts and percentages</t>
  </si>
  <si>
    <t>Profit &amp; Loss for Bob's Company</t>
  </si>
  <si>
    <t>Depreciation Expense-Field or Production</t>
  </si>
  <si>
    <t>General &amp; admin expense (G&amp;A)</t>
  </si>
  <si>
    <t>Split out (assign) production costs into separate accounts</t>
  </si>
  <si>
    <t>Other Direct Production/Construction Costs</t>
  </si>
  <si>
    <t>Allocate burden and indirect production/field costs to jobs</t>
  </si>
  <si>
    <t>Create header accounts within account types - for example</t>
  </si>
  <si>
    <t>Group and organize accounts (to provide subtotals)</t>
  </si>
  <si>
    <t>Checklist: 3-Step Process To Clarifying &amp; Controlling Your Bottom Line</t>
  </si>
  <si>
    <t>Assign direct production costs to COGS account type</t>
  </si>
  <si>
    <t>Assign indirect production costs to COGS account type (possibly Expense)</t>
  </si>
  <si>
    <t>Assign company overhead accounts to Expense account type</t>
  </si>
  <si>
    <t>Assign interest, taxes, and other non-typical costs to Other Income and Other Expense account types</t>
  </si>
  <si>
    <r>
      <rPr>
        <b/>
        <sz val="11"/>
        <color theme="1"/>
        <rFont val="Calibri"/>
        <family val="2"/>
        <scheme val="minor"/>
      </rPr>
      <t>COGS</t>
    </r>
    <r>
      <rPr>
        <sz val="11"/>
        <color theme="1"/>
        <rFont val="Calibri"/>
        <family val="2"/>
        <scheme val="minor"/>
      </rPr>
      <t xml:space="preserve"> - Field or Production Costs</t>
    </r>
  </si>
  <si>
    <t>EXPENSE - Co Overhead Costs</t>
  </si>
  <si>
    <t>Labor Burden</t>
  </si>
  <si>
    <t>BuildYourNumbers.com Home page</t>
  </si>
  <si>
    <t xml:space="preserve">http://buildyournumbers.com/ </t>
  </si>
  <si>
    <t>Catalog page - quick review then to CAMP</t>
  </si>
  <si>
    <t xml:space="preserve">http://buildyournumbers.com/accounting-lessons/ </t>
  </si>
  <si>
    <t>CAMP information page</t>
  </si>
  <si>
    <t xml:space="preserve">http://buildyournumbers.com/your-guide-to-the-construction-accounting-management-program-camp/ </t>
  </si>
  <si>
    <t xml:space="preserve">http://buildyournumbers.com/make-an-appointment/ </t>
  </si>
  <si>
    <t>Bonuses for this session</t>
  </si>
  <si>
    <t>http://buildyournumbers.com/3-critical-steps/</t>
  </si>
  <si>
    <t>Coupon code for 50% off 1st month through 9/30/15</t>
  </si>
  <si>
    <r>
      <t>CAMP50BNBB</t>
    </r>
    <r>
      <rPr>
        <sz val="11"/>
        <rFont val="Calibri"/>
        <family val="2"/>
        <scheme val="minor"/>
      </rPr>
      <t xml:space="preserve"> (discount through 9/30/15 only)</t>
    </r>
  </si>
  <si>
    <t>LINKS TO USEFUL RESOURCES FROM INFO PLUS ACCOUNTING…</t>
  </si>
  <si>
    <t>To make appointments (CAMP,  QB demos, 
or General Inquiry)</t>
  </si>
  <si>
    <t>See Bob's story (p11 in PowerPoint)</t>
  </si>
  <si>
    <t>GP%</t>
  </si>
  <si>
    <t>Allocate Labor Burden - Total</t>
  </si>
  <si>
    <t>Compute percentages for each account and for subtotals and totals</t>
  </si>
  <si>
    <t>Non-typical income or cost 
(e.g., snow plowing, temporary rental properties, sale of fixed assets, unusual losses,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</si>
</sst>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23232"/>
      <name val="Calibri"/>
      <family val="2"/>
      <scheme val="minor"/>
    </font>
    <font>
      <sz val="11"/>
      <color rgb="FF323232"/>
      <name val="Calibri"/>
      <family val="2"/>
      <scheme val="minor"/>
    </font>
    <font>
      <i/>
      <sz val="11"/>
      <color rgb="FF32323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323232"/>
      <name val="Calibri"/>
      <family val="2"/>
      <scheme val="minor"/>
    </font>
    <font>
      <sz val="9"/>
      <color rgb="FF32323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32323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2323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1"/>
      <color rgb="FF323232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1" applyNumberFormat="1" applyFont="1" applyAlignment="1">
      <alignment horizontal="center"/>
    </xf>
    <xf numFmtId="0" fontId="0" fillId="0" borderId="0" xfId="1" applyNumberFormat="1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/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/>
    <xf numFmtId="0" fontId="5" fillId="0" borderId="0" xfId="1" applyNumberFormat="1" applyFont="1"/>
    <xf numFmtId="9" fontId="0" fillId="0" borderId="0" xfId="3" applyFont="1"/>
    <xf numFmtId="38" fontId="4" fillId="0" borderId="1" xfId="1" applyNumberFormat="1" applyFont="1" applyBorder="1" applyAlignment="1">
      <alignment horizontal="center"/>
    </xf>
    <xf numFmtId="38" fontId="5" fillId="0" borderId="0" xfId="1" applyNumberFormat="1" applyFont="1"/>
    <xf numFmtId="38" fontId="0" fillId="0" borderId="0" xfId="1" applyNumberFormat="1" applyFont="1"/>
    <xf numFmtId="164" fontId="0" fillId="0" borderId="0" xfId="3" applyNumberFormat="1" applyFont="1"/>
    <xf numFmtId="49" fontId="4" fillId="0" borderId="0" xfId="0" applyNumberFormat="1" applyFont="1"/>
    <xf numFmtId="38" fontId="0" fillId="0" borderId="3" xfId="1" applyNumberFormat="1" applyFont="1" applyBorder="1"/>
    <xf numFmtId="38" fontId="4" fillId="0" borderId="1" xfId="1" applyNumberFormat="1" applyFont="1" applyBorder="1" applyAlignment="1">
      <alignment horizontal="center" wrapText="1"/>
    </xf>
    <xf numFmtId="38" fontId="5" fillId="0" borderId="5" xfId="1" applyNumberFormat="1" applyFont="1" applyBorder="1"/>
    <xf numFmtId="164" fontId="0" fillId="0" borderId="5" xfId="3" applyNumberFormat="1" applyFont="1" applyBorder="1"/>
    <xf numFmtId="38" fontId="0" fillId="0" borderId="3" xfId="0" applyNumberFormat="1" applyFont="1" applyBorder="1"/>
    <xf numFmtId="38" fontId="5" fillId="0" borderId="3" xfId="1" applyNumberFormat="1" applyFont="1" applyBorder="1"/>
    <xf numFmtId="0" fontId="6" fillId="0" borderId="0" xfId="1" applyNumberFormat="1" applyFont="1"/>
    <xf numFmtId="38" fontId="0" fillId="0" borderId="5" xfId="1" applyNumberFormat="1" applyFont="1" applyBorder="1"/>
    <xf numFmtId="49" fontId="4" fillId="2" borderId="0" xfId="0" applyNumberFormat="1" applyFont="1" applyFill="1"/>
    <xf numFmtId="0" fontId="4" fillId="2" borderId="0" xfId="1" applyNumberFormat="1" applyFont="1" applyFill="1" applyAlignment="1">
      <alignment horizontal="left" indent="2"/>
    </xf>
    <xf numFmtId="38" fontId="3" fillId="2" borderId="3" xfId="1" applyNumberFormat="1" applyFont="1" applyFill="1" applyBorder="1"/>
    <xf numFmtId="164" fontId="3" fillId="2" borderId="3" xfId="3" applyNumberFormat="1" applyFont="1" applyFill="1" applyBorder="1"/>
    <xf numFmtId="0" fontId="3" fillId="2" borderId="0" xfId="0" applyFont="1" applyFill="1"/>
    <xf numFmtId="38" fontId="4" fillId="2" borderId="0" xfId="1" applyNumberFormat="1" applyFont="1" applyFill="1"/>
    <xf numFmtId="164" fontId="3" fillId="2" borderId="0" xfId="3" applyNumberFormat="1" applyFont="1" applyFill="1"/>
    <xf numFmtId="49" fontId="5" fillId="2" borderId="0" xfId="0" applyNumberFormat="1" applyFont="1" applyFill="1"/>
    <xf numFmtId="38" fontId="5" fillId="2" borderId="0" xfId="1" applyNumberFormat="1" applyFont="1" applyFill="1"/>
    <xf numFmtId="164" fontId="0" fillId="2" borderId="0" xfId="3" applyNumberFormat="1" applyFont="1" applyFill="1"/>
    <xf numFmtId="0" fontId="0" fillId="2" borderId="0" xfId="0" applyFont="1" applyFill="1"/>
    <xf numFmtId="44" fontId="4" fillId="0" borderId="1" xfId="4" applyFont="1" applyBorder="1" applyAlignment="1">
      <alignment horizontal="center"/>
    </xf>
    <xf numFmtId="44" fontId="5" fillId="0" borderId="0" xfId="4" applyFont="1"/>
    <xf numFmtId="44" fontId="0" fillId="0" borderId="0" xfId="4" applyFont="1"/>
    <xf numFmtId="44" fontId="5" fillId="0" borderId="5" xfId="4" applyFont="1" applyBorder="1"/>
    <xf numFmtId="44" fontId="0" fillId="0" borderId="5" xfId="4" applyFont="1" applyBorder="1"/>
    <xf numFmtId="165" fontId="5" fillId="0" borderId="0" xfId="4" applyNumberFormat="1" applyFont="1"/>
    <xf numFmtId="165" fontId="0" fillId="0" borderId="0" xfId="4" applyNumberFormat="1" applyFont="1"/>
    <xf numFmtId="165" fontId="0" fillId="0" borderId="5" xfId="4" applyNumberFormat="1" applyFont="1" applyBorder="1"/>
    <xf numFmtId="165" fontId="0" fillId="0" borderId="3" xfId="4" applyNumberFormat="1" applyFont="1" applyBorder="1"/>
    <xf numFmtId="165" fontId="7" fillId="0" borderId="6" xfId="4" applyNumberFormat="1" applyFont="1" applyBorder="1"/>
    <xf numFmtId="0" fontId="5" fillId="4" borderId="0" xfId="1" applyNumberFormat="1" applyFont="1" applyFill="1"/>
    <xf numFmtId="0" fontId="4" fillId="5" borderId="0" xfId="1" applyNumberFormat="1" applyFont="1" applyFill="1"/>
    <xf numFmtId="0" fontId="4" fillId="3" borderId="0" xfId="1" applyNumberFormat="1" applyFont="1" applyFill="1"/>
    <xf numFmtId="0" fontId="6" fillId="4" borderId="0" xfId="1" applyNumberFormat="1" applyFont="1" applyFill="1" applyAlignment="1">
      <alignment horizontal="left" indent="2"/>
    </xf>
    <xf numFmtId="49" fontId="8" fillId="0" borderId="1" xfId="0" applyNumberFormat="1" applyFont="1" applyBorder="1" applyAlignment="1">
      <alignment horizontal="center"/>
    </xf>
    <xf numFmtId="49" fontId="9" fillId="0" borderId="0" xfId="0" applyNumberFormat="1" applyFont="1"/>
    <xf numFmtId="0" fontId="10" fillId="0" borderId="0" xfId="0" applyNumberFormat="1" applyFont="1"/>
    <xf numFmtId="0" fontId="4" fillId="0" borderId="0" xfId="1" applyNumberFormat="1" applyFont="1"/>
    <xf numFmtId="44" fontId="4" fillId="0" borderId="1" xfId="4" applyFont="1" applyBorder="1" applyAlignment="1">
      <alignment horizontal="center" wrapText="1"/>
    </xf>
    <xf numFmtId="0" fontId="3" fillId="0" borderId="0" xfId="0" applyFont="1" applyAlignment="1">
      <alignment wrapText="1"/>
    </xf>
    <xf numFmtId="164" fontId="7" fillId="0" borderId="6" xfId="3" applyNumberFormat="1" applyFont="1" applyBorder="1"/>
    <xf numFmtId="0" fontId="4" fillId="0" borderId="0" xfId="1" applyNumberFormat="1" applyFont="1" applyAlignment="1">
      <alignment horizontal="right"/>
    </xf>
    <xf numFmtId="0" fontId="5" fillId="0" borderId="0" xfId="1" applyNumberFormat="1" applyFont="1" applyFill="1"/>
    <xf numFmtId="0" fontId="5" fillId="6" borderId="0" xfId="1" applyNumberFormat="1" applyFont="1" applyFill="1" applyAlignment="1">
      <alignment horizontal="left" indent="2"/>
    </xf>
    <xf numFmtId="0" fontId="5" fillId="2" borderId="0" xfId="1" applyNumberFormat="1" applyFont="1" applyFill="1" applyAlignment="1">
      <alignment horizontal="left" indent="2"/>
    </xf>
    <xf numFmtId="0" fontId="4" fillId="2" borderId="0" xfId="1" applyNumberFormat="1" applyFont="1" applyFill="1" applyAlignment="1">
      <alignment horizontal="right"/>
    </xf>
    <xf numFmtId="38" fontId="5" fillId="2" borderId="0" xfId="1" applyNumberFormat="1" applyFont="1" applyFill="1" applyBorder="1"/>
    <xf numFmtId="38" fontId="5" fillId="2" borderId="5" xfId="1" applyNumberFormat="1" applyFont="1" applyFill="1" applyBorder="1"/>
    <xf numFmtId="164" fontId="0" fillId="2" borderId="5" xfId="3" applyNumberFormat="1" applyFont="1" applyFill="1" applyBorder="1"/>
    <xf numFmtId="49" fontId="4" fillId="5" borderId="0" xfId="0" applyNumberFormat="1" applyFont="1" applyFill="1"/>
    <xf numFmtId="164" fontId="3" fillId="5" borderId="0" xfId="3" applyNumberFormat="1" applyFont="1" applyFill="1"/>
    <xf numFmtId="0" fontId="4" fillId="7" borderId="0" xfId="1" applyNumberFormat="1" applyFont="1" applyFill="1" applyAlignment="1">
      <alignment horizontal="right" indent="4"/>
    </xf>
    <xf numFmtId="49" fontId="5" fillId="7" borderId="0" xfId="0" applyNumberFormat="1" applyFont="1" applyFill="1"/>
    <xf numFmtId="164" fontId="0" fillId="7" borderId="2" xfId="3" applyNumberFormat="1" applyFont="1" applyFill="1" applyBorder="1"/>
    <xf numFmtId="0" fontId="4" fillId="2" borderId="0" xfId="1" applyNumberFormat="1" applyFont="1" applyFill="1" applyAlignment="1">
      <alignment horizontal="right" indent="4"/>
    </xf>
    <xf numFmtId="164" fontId="0" fillId="2" borderId="3" xfId="3" applyNumberFormat="1" applyFont="1" applyFill="1" applyBorder="1"/>
    <xf numFmtId="38" fontId="0" fillId="6" borderId="0" xfId="1" applyNumberFormat="1" applyFont="1" applyFill="1"/>
    <xf numFmtId="38" fontId="5" fillId="6" borderId="5" xfId="1" applyNumberFormat="1" applyFont="1" applyFill="1" applyBorder="1"/>
    <xf numFmtId="0" fontId="4" fillId="6" borderId="0" xfId="1" applyNumberFormat="1" applyFont="1" applyFill="1" applyAlignment="1">
      <alignment horizontal="right"/>
    </xf>
    <xf numFmtId="38" fontId="5" fillId="6" borderId="0" xfId="1" applyNumberFormat="1" applyFont="1" applyFill="1"/>
    <xf numFmtId="164" fontId="0" fillId="6" borderId="0" xfId="3" applyNumberFormat="1" applyFont="1" applyFill="1"/>
    <xf numFmtId="38" fontId="5" fillId="6" borderId="0" xfId="1" applyNumberFormat="1" applyFont="1" applyFill="1" applyBorder="1"/>
    <xf numFmtId="164" fontId="0" fillId="6" borderId="5" xfId="3" applyNumberFormat="1" applyFont="1" applyFill="1" applyBorder="1"/>
    <xf numFmtId="49" fontId="5" fillId="6" borderId="0" xfId="0" applyNumberFormat="1" applyFont="1" applyFill="1"/>
    <xf numFmtId="38" fontId="0" fillId="6" borderId="3" xfId="1" applyNumberFormat="1" applyFont="1" applyFill="1" applyBorder="1"/>
    <xf numFmtId="164" fontId="0" fillId="6" borderId="3" xfId="3" applyNumberFormat="1" applyFont="1" applyFill="1" applyBorder="1"/>
    <xf numFmtId="0" fontId="0" fillId="7" borderId="0" xfId="0" applyNumberFormat="1" applyFont="1" applyFill="1"/>
    <xf numFmtId="165" fontId="7" fillId="7" borderId="6" xfId="4" applyNumberFormat="1" applyFont="1" applyFill="1" applyBorder="1"/>
    <xf numFmtId="164" fontId="7" fillId="7" borderId="6" xfId="3" applyNumberFormat="1" applyFont="1" applyFill="1" applyBorder="1"/>
    <xf numFmtId="0" fontId="3" fillId="7" borderId="0" xfId="1" applyNumberFormat="1" applyFont="1" applyFill="1" applyAlignment="1">
      <alignment horizontal="right"/>
    </xf>
    <xf numFmtId="0" fontId="4" fillId="2" borderId="0" xfId="1" applyNumberFormat="1" applyFont="1" applyFill="1"/>
    <xf numFmtId="164" fontId="7" fillId="0" borderId="7" xfId="3" applyNumberFormat="1" applyFont="1" applyBorder="1"/>
    <xf numFmtId="0" fontId="0" fillId="0" borderId="0" xfId="0" applyFont="1" applyBorder="1"/>
    <xf numFmtId="164" fontId="0" fillId="2" borderId="0" xfId="3" applyNumberFormat="1" applyFont="1" applyFill="1" applyBorder="1"/>
    <xf numFmtId="38" fontId="4" fillId="0" borderId="0" xfId="1" applyNumberFormat="1" applyFont="1" applyBorder="1" applyAlignment="1">
      <alignment horizontal="center"/>
    </xf>
    <xf numFmtId="165" fontId="4" fillId="5" borderId="0" xfId="4" applyNumberFormat="1" applyFont="1" applyFill="1"/>
    <xf numFmtId="165" fontId="5" fillId="2" borderId="0" xfId="4" applyNumberFormat="1" applyFont="1" applyFill="1"/>
    <xf numFmtId="165" fontId="0" fillId="2" borderId="3" xfId="4" applyNumberFormat="1" applyFont="1" applyFill="1" applyBorder="1"/>
    <xf numFmtId="165" fontId="0" fillId="7" borderId="4" xfId="4" applyNumberFormat="1" applyFont="1" applyFill="1" applyBorder="1"/>
    <xf numFmtId="165" fontId="5" fillId="2" borderId="5" xfId="4" applyNumberFormat="1" applyFont="1" applyFill="1" applyBorder="1"/>
    <xf numFmtId="165" fontId="5" fillId="6" borderId="0" xfId="4" applyNumberFormat="1" applyFont="1" applyFill="1"/>
    <xf numFmtId="165" fontId="0" fillId="6" borderId="3" xfId="4" applyNumberFormat="1" applyFont="1" applyFill="1" applyBorder="1"/>
    <xf numFmtId="165" fontId="3" fillId="2" borderId="3" xfId="4" applyNumberFormat="1" applyFont="1" applyFill="1" applyBorder="1"/>
    <xf numFmtId="0" fontId="3" fillId="3" borderId="0" xfId="0" applyFont="1" applyFill="1"/>
    <xf numFmtId="49" fontId="12" fillId="3" borderId="0" xfId="0" applyNumberFormat="1" applyFont="1" applyFill="1"/>
    <xf numFmtId="0" fontId="12" fillId="3" borderId="0" xfId="1" applyNumberFormat="1" applyFont="1" applyFill="1" applyAlignment="1">
      <alignment horizontal="left" indent="4"/>
    </xf>
    <xf numFmtId="165" fontId="13" fillId="3" borderId="4" xfId="4" applyNumberFormat="1" applyFont="1" applyFill="1" applyBorder="1"/>
    <xf numFmtId="38" fontId="13" fillId="3" borderId="4" xfId="1" applyNumberFormat="1" applyFont="1" applyFill="1" applyBorder="1"/>
    <xf numFmtId="164" fontId="13" fillId="3" borderId="4" xfId="3" applyNumberFormat="1" applyFont="1" applyFill="1" applyBorder="1"/>
    <xf numFmtId="0" fontId="13" fillId="3" borderId="0" xfId="0" applyFont="1" applyFill="1"/>
    <xf numFmtId="38" fontId="12" fillId="3" borderId="0" xfId="1" applyNumberFormat="1" applyFont="1" applyFill="1"/>
    <xf numFmtId="49" fontId="14" fillId="0" borderId="0" xfId="0" applyNumberFormat="1" applyFont="1"/>
    <xf numFmtId="0" fontId="14" fillId="0" borderId="0" xfId="1" applyNumberFormat="1" applyFont="1" applyAlignment="1">
      <alignment horizontal="left" indent="4"/>
    </xf>
    <xf numFmtId="165" fontId="15" fillId="0" borderId="0" xfId="4" applyNumberFormat="1" applyFont="1" applyBorder="1"/>
    <xf numFmtId="38" fontId="15" fillId="0" borderId="0" xfId="1" applyNumberFormat="1" applyFont="1" applyBorder="1"/>
    <xf numFmtId="164" fontId="15" fillId="0" borderId="0" xfId="3" applyNumberFormat="1" applyFont="1" applyBorder="1"/>
    <xf numFmtId="0" fontId="15" fillId="0" borderId="0" xfId="0" applyFont="1"/>
    <xf numFmtId="164" fontId="13" fillId="8" borderId="0" xfId="3" applyNumberFormat="1" applyFont="1" applyFill="1"/>
    <xf numFmtId="164" fontId="15" fillId="0" borderId="0" xfId="3" applyNumberFormat="1" applyFont="1"/>
    <xf numFmtId="164" fontId="16" fillId="8" borderId="0" xfId="3" applyNumberFormat="1" applyFont="1" applyFill="1"/>
    <xf numFmtId="38" fontId="14" fillId="0" borderId="0" xfId="1" applyNumberFormat="1" applyFont="1"/>
    <xf numFmtId="0" fontId="6" fillId="0" borderId="0" xfId="1" applyNumberFormat="1" applyFont="1" applyFill="1" applyAlignment="1">
      <alignment horizontal="left" indent="2"/>
    </xf>
    <xf numFmtId="0" fontId="18" fillId="0" borderId="0" xfId="1" applyNumberFormat="1" applyFont="1" applyFill="1" applyAlignment="1">
      <alignment horizontal="left" indent="2"/>
    </xf>
    <xf numFmtId="165" fontId="4" fillId="0" borderId="1" xfId="4" applyNumberFormat="1" applyFont="1" applyBorder="1" applyAlignment="1">
      <alignment horizontal="center"/>
    </xf>
    <xf numFmtId="165" fontId="3" fillId="0" borderId="3" xfId="4" applyNumberFormat="1" applyFont="1" applyBorder="1"/>
    <xf numFmtId="9" fontId="0" fillId="0" borderId="0" xfId="0" applyNumberFormat="1" applyFont="1" applyBorder="1"/>
    <xf numFmtId="0" fontId="1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5" fillId="0" borderId="0" xfId="1" applyNumberFormat="1" applyFont="1"/>
    <xf numFmtId="44" fontId="4" fillId="0" borderId="6" xfId="4" applyFont="1" applyBorder="1"/>
    <xf numFmtId="165" fontId="4" fillId="0" borderId="8" xfId="4" applyNumberFormat="1" applyFont="1" applyBorder="1"/>
    <xf numFmtId="164" fontId="11" fillId="0" borderId="6" xfId="3" applyNumberFormat="1" applyFont="1" applyBorder="1"/>
    <xf numFmtId="165" fontId="0" fillId="0" borderId="6" xfId="4" applyNumberFormat="1" applyFont="1" applyBorder="1"/>
    <xf numFmtId="165" fontId="0" fillId="0" borderId="10" xfId="4" applyNumberFormat="1" applyFont="1" applyBorder="1"/>
    <xf numFmtId="165" fontId="5" fillId="0" borderId="8" xfId="4" applyNumberFormat="1" applyFont="1" applyBorder="1"/>
    <xf numFmtId="166" fontId="5" fillId="0" borderId="5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4" borderId="9" xfId="0" applyFont="1" applyFill="1" applyBorder="1" applyAlignment="1">
      <alignment horizontal="center" wrapText="1"/>
    </xf>
    <xf numFmtId="0" fontId="0" fillId="0" borderId="9" xfId="0" applyBorder="1"/>
    <xf numFmtId="0" fontId="20" fillId="0" borderId="0" xfId="0" applyFont="1"/>
    <xf numFmtId="0" fontId="0" fillId="0" borderId="0" xfId="0" applyBorder="1"/>
    <xf numFmtId="0" fontId="16" fillId="0" borderId="0" xfId="0" applyFont="1"/>
    <xf numFmtId="0" fontId="5" fillId="0" borderId="0" xfId="1" applyNumberFormat="1" applyFont="1" applyFill="1" applyAlignment="1">
      <alignment horizontal="left"/>
    </xf>
    <xf numFmtId="0" fontId="0" fillId="0" borderId="9" xfId="0" applyFont="1" applyFill="1" applyBorder="1" applyAlignment="1">
      <alignment horizontal="center" wrapText="1"/>
    </xf>
    <xf numFmtId="0" fontId="17" fillId="0" borderId="0" xfId="1" applyNumberFormat="1" applyFont="1"/>
    <xf numFmtId="0" fontId="21" fillId="0" borderId="9" xfId="5" applyBorder="1" applyAlignment="1">
      <alignment vertical="top" wrapText="1"/>
    </xf>
    <xf numFmtId="0" fontId="0" fillId="0" borderId="11" xfId="0" applyBorder="1" applyAlignment="1">
      <alignment vertical="top"/>
    </xf>
    <xf numFmtId="0" fontId="11" fillId="0" borderId="9" xfId="5" applyFont="1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164" fontId="15" fillId="0" borderId="0" xfId="3" applyNumberFormat="1" applyFont="1" applyFill="1"/>
    <xf numFmtId="49" fontId="9" fillId="5" borderId="0" xfId="0" applyNumberFormat="1" applyFont="1" applyFill="1"/>
    <xf numFmtId="49" fontId="9" fillId="4" borderId="0" xfId="0" applyNumberFormat="1" applyFont="1" applyFill="1"/>
  </cellXfs>
  <cellStyles count="6">
    <cellStyle name="Comma" xfId="1" builtinId="3"/>
    <cellStyle name="Currency" xfId="4" builtinId="4"/>
    <cellStyle name="Hyperlink" xfId="5" builtinId="8"/>
    <cellStyle name="Normal" xfId="0" builtinId="0"/>
    <cellStyle name="Normal 2" xfId="2"/>
    <cellStyle name="Percent" xfId="3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CC0066"/>
      <color rgb="FF99FFCC"/>
      <color rgb="FF00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161746</xdr:colOff>
      <xdr:row>0</xdr:row>
      <xdr:rowOff>8986</xdr:rowOff>
    </xdr:from>
    <xdr:to>
      <xdr:col>6</xdr:col>
      <xdr:colOff>2776628</xdr:colOff>
      <xdr:row>10</xdr:row>
      <xdr:rowOff>26958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746" y="12544245"/>
          <a:ext cx="3810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buildyournumbers.com/3-critical-step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buildyournumbers.com/your-guide-to-the-construction-accounting-management-program-camp/" TargetMode="External"/><Relationship Id="rId1" Type="http://schemas.openxmlformats.org/officeDocument/2006/relationships/hyperlink" Target="http://buildyournumbers.com/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://buildyournumbers.com/make-an-appointment/" TargetMode="External"/><Relationship Id="rId4" Type="http://schemas.openxmlformats.org/officeDocument/2006/relationships/hyperlink" Target="http://buildyournumbers.com/accounting-lesson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zoomScale="115" zoomScaleNormal="115" workbookViewId="0">
      <pane ySplit="3" topLeftCell="A4" activePane="bottomLeft" state="frozenSplit"/>
      <selection activeCell="L12" sqref="L12"/>
      <selection pane="bottomLeft" activeCell="A5" sqref="A5"/>
    </sheetView>
  </sheetViews>
  <sheetFormatPr defaultRowHeight="15" x14ac:dyDescent="0.25"/>
  <cols>
    <col min="1" max="1" width="1.5703125" style="5" customWidth="1"/>
    <col min="2" max="2" width="9.140625" style="51" hidden="1" customWidth="1"/>
    <col min="3" max="3" width="8.85546875" style="6" customWidth="1"/>
    <col min="4" max="4" width="38.7109375" style="2" customWidth="1"/>
    <col min="5" max="5" width="16.7109375" style="41" customWidth="1"/>
    <col min="6" max="6" width="52.5703125" style="54" customWidth="1"/>
    <col min="7" max="16384" width="9.140625" style="5"/>
  </cols>
  <sheetData>
    <row r="1" spans="1:6" ht="15.75" x14ac:dyDescent="0.25">
      <c r="D1" s="121" t="s">
        <v>114</v>
      </c>
    </row>
    <row r="2" spans="1:6" ht="15" customHeight="1" x14ac:dyDescent="0.25">
      <c r="A2" s="51" t="s">
        <v>100</v>
      </c>
      <c r="D2" s="1" t="s">
        <v>101</v>
      </c>
    </row>
    <row r="3" spans="1:6" s="4" customFormat="1" ht="17.25" customHeight="1" thickBot="1" x14ac:dyDescent="0.3">
      <c r="A3" s="7"/>
      <c r="B3" s="7" t="s">
        <v>1</v>
      </c>
      <c r="C3" s="7"/>
      <c r="D3" s="7"/>
      <c r="E3" s="118" t="s">
        <v>73</v>
      </c>
      <c r="F3" s="53" t="s">
        <v>99</v>
      </c>
    </row>
    <row r="4" spans="1:6" ht="15.75" thickTop="1" x14ac:dyDescent="0.25">
      <c r="B4" s="50" t="s">
        <v>2</v>
      </c>
      <c r="C4" s="8"/>
      <c r="D4" s="52" t="s">
        <v>2</v>
      </c>
      <c r="E4" s="126">
        <v>1000000</v>
      </c>
    </row>
    <row r="5" spans="1:6" x14ac:dyDescent="0.25">
      <c r="B5" s="50"/>
      <c r="C5" s="8"/>
      <c r="D5" s="9"/>
    </row>
    <row r="6" spans="1:6" x14ac:dyDescent="0.25">
      <c r="B6" s="50"/>
      <c r="C6" s="8"/>
      <c r="D6" s="52" t="s">
        <v>98</v>
      </c>
    </row>
    <row r="7" spans="1:6" x14ac:dyDescent="0.25">
      <c r="B7" s="50" t="s">
        <v>3</v>
      </c>
      <c r="C7" s="8"/>
      <c r="D7" s="9" t="s">
        <v>37</v>
      </c>
      <c r="E7" s="40">
        <v>1400</v>
      </c>
    </row>
    <row r="8" spans="1:6" x14ac:dyDescent="0.25">
      <c r="B8" s="50" t="s">
        <v>3</v>
      </c>
      <c r="C8" s="8"/>
      <c r="D8" s="9" t="s">
        <v>47</v>
      </c>
      <c r="E8" s="123">
        <v>38700</v>
      </c>
    </row>
    <row r="9" spans="1:6" x14ac:dyDescent="0.25">
      <c r="B9" s="50" t="s">
        <v>3</v>
      </c>
      <c r="C9" s="8"/>
      <c r="D9" s="9" t="s">
        <v>8</v>
      </c>
      <c r="E9" s="124">
        <v>350</v>
      </c>
    </row>
    <row r="10" spans="1:6" x14ac:dyDescent="0.25">
      <c r="B10" s="50" t="s">
        <v>3</v>
      </c>
      <c r="C10" s="8"/>
      <c r="D10" s="9" t="s">
        <v>58</v>
      </c>
      <c r="E10" s="124">
        <v>36000</v>
      </c>
    </row>
    <row r="11" spans="1:6" x14ac:dyDescent="0.25">
      <c r="B11" s="50" t="s">
        <v>3</v>
      </c>
      <c r="C11" s="8"/>
      <c r="D11" s="9" t="s">
        <v>4</v>
      </c>
      <c r="E11" s="124">
        <v>4000</v>
      </c>
    </row>
    <row r="12" spans="1:6" x14ac:dyDescent="0.25">
      <c r="B12" s="50" t="s">
        <v>3</v>
      </c>
      <c r="C12" s="8"/>
      <c r="D12" s="9" t="s">
        <v>9</v>
      </c>
      <c r="E12" s="124">
        <v>1150</v>
      </c>
    </row>
    <row r="13" spans="1:6" x14ac:dyDescent="0.25">
      <c r="B13" s="50" t="s">
        <v>3</v>
      </c>
      <c r="C13" s="8"/>
      <c r="D13" s="9" t="s">
        <v>48</v>
      </c>
      <c r="E13" s="123">
        <v>6800</v>
      </c>
    </row>
    <row r="14" spans="1:6" x14ac:dyDescent="0.25">
      <c r="B14" s="50" t="s">
        <v>3</v>
      </c>
      <c r="C14" s="8"/>
      <c r="D14" s="9" t="s">
        <v>5</v>
      </c>
      <c r="E14" s="124">
        <v>35000</v>
      </c>
    </row>
    <row r="15" spans="1:6" x14ac:dyDescent="0.25">
      <c r="B15" s="50" t="s">
        <v>3</v>
      </c>
      <c r="C15" s="8"/>
      <c r="D15" s="9" t="s">
        <v>49</v>
      </c>
      <c r="E15" s="123">
        <v>54020</v>
      </c>
    </row>
    <row r="16" spans="1:6" x14ac:dyDescent="0.25">
      <c r="B16" s="50" t="s">
        <v>3</v>
      </c>
      <c r="C16" s="8"/>
      <c r="D16" s="9" t="s">
        <v>10</v>
      </c>
      <c r="E16" s="124">
        <v>3600</v>
      </c>
    </row>
    <row r="17" spans="2:5" x14ac:dyDescent="0.25">
      <c r="B17" s="50" t="s">
        <v>3</v>
      </c>
      <c r="C17" s="8"/>
      <c r="D17" s="9" t="s">
        <v>29</v>
      </c>
      <c r="E17" s="124">
        <v>220000</v>
      </c>
    </row>
    <row r="18" spans="2:5" x14ac:dyDescent="0.25">
      <c r="B18" s="50" t="s">
        <v>3</v>
      </c>
      <c r="C18" s="8"/>
      <c r="D18" s="9" t="s">
        <v>36</v>
      </c>
      <c r="E18" s="124">
        <v>2500</v>
      </c>
    </row>
    <row r="19" spans="2:5" x14ac:dyDescent="0.25">
      <c r="B19" s="50" t="s">
        <v>3</v>
      </c>
      <c r="C19" s="8"/>
      <c r="D19" s="9" t="s">
        <v>11</v>
      </c>
      <c r="E19" s="124">
        <v>1000</v>
      </c>
    </row>
    <row r="20" spans="2:5" x14ac:dyDescent="0.25">
      <c r="B20" s="50" t="s">
        <v>3</v>
      </c>
      <c r="C20" s="8"/>
      <c r="D20" s="9" t="s">
        <v>50</v>
      </c>
      <c r="E20" s="123">
        <v>25480</v>
      </c>
    </row>
    <row r="21" spans="2:5" x14ac:dyDescent="0.25">
      <c r="B21" s="50" t="s">
        <v>3</v>
      </c>
      <c r="C21" s="8"/>
      <c r="D21" s="9" t="s">
        <v>12</v>
      </c>
      <c r="E21" s="124">
        <v>900</v>
      </c>
    </row>
    <row r="22" spans="2:5" x14ac:dyDescent="0.25">
      <c r="B22" s="50" t="s">
        <v>3</v>
      </c>
      <c r="C22" s="8"/>
      <c r="D22" s="9" t="s">
        <v>13</v>
      </c>
      <c r="E22" s="123">
        <v>448540</v>
      </c>
    </row>
    <row r="23" spans="2:5" x14ac:dyDescent="0.25">
      <c r="B23" s="50" t="s">
        <v>3</v>
      </c>
      <c r="C23" s="8"/>
      <c r="D23" s="9" t="s">
        <v>33</v>
      </c>
      <c r="E23" s="124">
        <v>3750</v>
      </c>
    </row>
    <row r="24" spans="2:5" x14ac:dyDescent="0.25">
      <c r="B24" s="50" t="s">
        <v>3</v>
      </c>
      <c r="C24" s="8"/>
      <c r="D24" s="9" t="s">
        <v>14</v>
      </c>
      <c r="E24" s="124">
        <v>4000</v>
      </c>
    </row>
    <row r="25" spans="2:5" x14ac:dyDescent="0.25">
      <c r="B25" s="50" t="s">
        <v>3</v>
      </c>
      <c r="C25" s="8"/>
      <c r="D25" s="9" t="s">
        <v>35</v>
      </c>
      <c r="E25" s="124">
        <v>2500</v>
      </c>
    </row>
    <row r="26" spans="2:5" x14ac:dyDescent="0.25">
      <c r="B26" s="50" t="s">
        <v>3</v>
      </c>
      <c r="C26" s="8"/>
      <c r="D26" s="9" t="s">
        <v>15</v>
      </c>
      <c r="E26" s="124">
        <v>15000</v>
      </c>
    </row>
    <row r="27" spans="2:5" x14ac:dyDescent="0.25">
      <c r="B27" s="50" t="s">
        <v>3</v>
      </c>
      <c r="C27" s="8"/>
      <c r="D27" s="9" t="s">
        <v>51</v>
      </c>
      <c r="E27" s="123">
        <v>7200</v>
      </c>
    </row>
    <row r="28" spans="2:5" x14ac:dyDescent="0.25">
      <c r="B28" s="50" t="s">
        <v>3</v>
      </c>
      <c r="C28" s="8"/>
      <c r="D28" s="9" t="s">
        <v>6</v>
      </c>
      <c r="E28" s="124">
        <v>182000</v>
      </c>
    </row>
    <row r="29" spans="2:5" x14ac:dyDescent="0.25">
      <c r="B29" s="50" t="s">
        <v>3</v>
      </c>
      <c r="C29" s="8"/>
      <c r="D29" s="9" t="s">
        <v>52</v>
      </c>
      <c r="E29" s="123">
        <v>3900</v>
      </c>
    </row>
    <row r="30" spans="2:5" x14ac:dyDescent="0.25">
      <c r="B30" s="50" t="s">
        <v>3</v>
      </c>
      <c r="C30" s="8"/>
      <c r="D30" s="9" t="s">
        <v>7</v>
      </c>
      <c r="E30" s="124">
        <v>12400</v>
      </c>
    </row>
    <row r="31" spans="2:5" x14ac:dyDescent="0.25">
      <c r="B31" s="50" t="s">
        <v>3</v>
      </c>
      <c r="C31" s="8"/>
      <c r="D31" s="9" t="s">
        <v>16</v>
      </c>
      <c r="E31" s="124">
        <v>1680</v>
      </c>
    </row>
    <row r="32" spans="2:5" ht="4.5" customHeight="1" x14ac:dyDescent="0.25"/>
    <row r="33" spans="2:5" x14ac:dyDescent="0.25">
      <c r="B33" s="50"/>
      <c r="C33" s="8"/>
      <c r="D33" s="52" t="s">
        <v>53</v>
      </c>
      <c r="E33" s="119">
        <v>1111870</v>
      </c>
    </row>
    <row r="35" spans="2:5" ht="15.75" thickBot="1" x14ac:dyDescent="0.3">
      <c r="D35" s="2" t="s">
        <v>46</v>
      </c>
      <c r="E35" s="125">
        <f>E4-E33</f>
        <v>-111870</v>
      </c>
    </row>
    <row r="36" spans="2:5" ht="15.75" thickTop="1" x14ac:dyDescent="0.25"/>
  </sheetData>
  <conditionalFormatting sqref="E35">
    <cfRule type="cellIs" dxfId="1" priority="1" operator="lessThan">
      <formula>0</formula>
    </cfRule>
  </conditionalFormatting>
  <pageMargins left="0.7" right="0.7" top="0.76" bottom="0.56999999999999995" header="0.3" footer="0.3"/>
  <pageSetup orientation="portrait" horizontalDpi="300" verticalDpi="300" r:id="rId1"/>
  <headerFooter>
    <oddFooter>&amp;L&amp;9© Info Plus Accounting, Inc.&amp;C&amp;9All Rights Reserved&amp;R&amp;9http://BuildYourNumbers.com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56"/>
  <sheetViews>
    <sheetView showGridLines="0" zoomScale="115" zoomScaleNormal="115" workbookViewId="0">
      <selection activeCell="B15" sqref="B15"/>
    </sheetView>
  </sheetViews>
  <sheetFormatPr defaultRowHeight="15" x14ac:dyDescent="0.25"/>
  <cols>
    <col min="1" max="1" width="10" customWidth="1"/>
    <col min="2" max="2" width="3" customWidth="1"/>
    <col min="3" max="5" width="3.5703125" customWidth="1"/>
    <col min="6" max="6" width="4" customWidth="1"/>
    <col min="7" max="7" width="48.28515625" customWidth="1"/>
    <col min="8" max="8" width="9.140625" style="122"/>
    <col min="9" max="10" width="9.28515625" style="122" customWidth="1"/>
    <col min="11" max="11" width="9.7109375" style="122" customWidth="1"/>
    <col min="12" max="12" width="9.140625" style="122"/>
  </cols>
  <sheetData>
    <row r="12" spans="2:7" x14ac:dyDescent="0.25">
      <c r="B12" s="98" t="s">
        <v>122</v>
      </c>
      <c r="C12" s="98"/>
      <c r="D12" s="98"/>
      <c r="E12" s="98"/>
      <c r="F12" s="98"/>
      <c r="G12" s="98"/>
    </row>
    <row r="14" spans="2:7" ht="15.75" x14ac:dyDescent="0.25">
      <c r="C14" s="139">
        <v>1</v>
      </c>
      <c r="D14" s="139" t="s">
        <v>117</v>
      </c>
    </row>
    <row r="15" spans="2:7" x14ac:dyDescent="0.25">
      <c r="B15" s="136"/>
      <c r="E15" t="s">
        <v>97</v>
      </c>
    </row>
    <row r="16" spans="2:7" x14ac:dyDescent="0.25">
      <c r="B16" s="136"/>
      <c r="E16" t="s">
        <v>102</v>
      </c>
    </row>
    <row r="18" spans="2:7" ht="15.75" x14ac:dyDescent="0.25">
      <c r="C18" s="139">
        <v>2</v>
      </c>
      <c r="D18" s="139" t="s">
        <v>103</v>
      </c>
    </row>
    <row r="19" spans="2:7" s="122" customFormat="1" x14ac:dyDescent="0.25">
      <c r="B19" s="136"/>
      <c r="C19"/>
      <c r="D19"/>
      <c r="E19" t="s">
        <v>123</v>
      </c>
      <c r="F19"/>
      <c r="G19"/>
    </row>
    <row r="20" spans="2:7" s="122" customFormat="1" x14ac:dyDescent="0.25">
      <c r="B20" s="136"/>
      <c r="C20"/>
      <c r="D20"/>
      <c r="E20" t="s">
        <v>124</v>
      </c>
      <c r="F20"/>
      <c r="G20"/>
    </row>
    <row r="21" spans="2:7" s="122" customFormat="1" x14ac:dyDescent="0.25">
      <c r="B21" s="136"/>
      <c r="C21"/>
      <c r="D21"/>
      <c r="E21" t="s">
        <v>125</v>
      </c>
      <c r="F21"/>
      <c r="G21"/>
    </row>
    <row r="22" spans="2:7" s="122" customFormat="1" ht="30" customHeight="1" x14ac:dyDescent="0.25">
      <c r="B22" s="136"/>
      <c r="C22"/>
      <c r="D22"/>
      <c r="E22" s="147" t="s">
        <v>126</v>
      </c>
      <c r="F22" s="147"/>
      <c r="G22" s="147"/>
    </row>
    <row r="23" spans="2:7" s="122" customFormat="1" ht="32.25" customHeight="1" x14ac:dyDescent="0.25">
      <c r="B23"/>
      <c r="C23"/>
      <c r="D23"/>
      <c r="E23" s="148" t="s">
        <v>120</v>
      </c>
      <c r="F23" s="148"/>
      <c r="G23" s="148"/>
    </row>
    <row r="24" spans="2:7" s="122" customFormat="1" x14ac:dyDescent="0.25">
      <c r="B24" s="136"/>
      <c r="C24"/>
      <c r="D24"/>
      <c r="E24"/>
      <c r="F24" s="137" t="s">
        <v>54</v>
      </c>
      <c r="G24"/>
    </row>
    <row r="25" spans="2:7" s="122" customFormat="1" x14ac:dyDescent="0.25">
      <c r="B25" s="136"/>
      <c r="C25"/>
      <c r="D25"/>
      <c r="E25"/>
      <c r="F25" s="137"/>
      <c r="G25" t="s">
        <v>104</v>
      </c>
    </row>
    <row r="26" spans="2:7" s="122" customFormat="1" x14ac:dyDescent="0.25">
      <c r="B26" s="136"/>
      <c r="C26"/>
      <c r="D26"/>
      <c r="E26"/>
      <c r="F26" s="137"/>
      <c r="G26" t="s">
        <v>118</v>
      </c>
    </row>
    <row r="27" spans="2:7" s="122" customFormat="1" x14ac:dyDescent="0.25">
      <c r="B27" s="136"/>
      <c r="C27"/>
      <c r="D27"/>
      <c r="E27"/>
      <c r="F27" s="137"/>
      <c r="G27" t="s">
        <v>105</v>
      </c>
    </row>
    <row r="28" spans="2:7" s="122" customFormat="1" x14ac:dyDescent="0.25">
      <c r="B28" s="136"/>
      <c r="C28"/>
      <c r="D28"/>
      <c r="E28"/>
      <c r="F28" s="137" t="s">
        <v>3</v>
      </c>
      <c r="G28"/>
    </row>
    <row r="29" spans="2:7" s="122" customFormat="1" x14ac:dyDescent="0.25">
      <c r="B29" s="136"/>
      <c r="C29"/>
      <c r="D29"/>
      <c r="E29"/>
      <c r="F29" s="137"/>
      <c r="G29" t="s">
        <v>77</v>
      </c>
    </row>
    <row r="30" spans="2:7" s="122" customFormat="1" x14ac:dyDescent="0.25">
      <c r="B30" s="136"/>
      <c r="C30"/>
      <c r="D30"/>
      <c r="E30"/>
      <c r="F30" s="137"/>
      <c r="G30" t="s">
        <v>79</v>
      </c>
    </row>
    <row r="31" spans="2:7" s="122" customFormat="1" x14ac:dyDescent="0.25">
      <c r="B31" s="136"/>
      <c r="C31"/>
      <c r="D31"/>
      <c r="E31"/>
      <c r="F31" s="137"/>
      <c r="G31" t="s">
        <v>106</v>
      </c>
    </row>
    <row r="32" spans="2:7" s="122" customFormat="1" x14ac:dyDescent="0.25">
      <c r="B32" s="136"/>
      <c r="C32"/>
      <c r="D32"/>
      <c r="E32"/>
      <c r="F32" s="137"/>
      <c r="G32" t="s">
        <v>81</v>
      </c>
    </row>
    <row r="33" spans="1:7" s="122" customFormat="1" x14ac:dyDescent="0.25">
      <c r="B33" s="136"/>
      <c r="C33"/>
      <c r="D33"/>
      <c r="E33"/>
      <c r="F33" s="137"/>
      <c r="G33" t="s">
        <v>107</v>
      </c>
    </row>
    <row r="34" spans="1:7" s="122" customFormat="1" x14ac:dyDescent="0.25">
      <c r="B34" s="136"/>
      <c r="C34"/>
      <c r="D34"/>
      <c r="E34"/>
      <c r="F34" s="137" t="s">
        <v>108</v>
      </c>
      <c r="G34"/>
    </row>
    <row r="35" spans="1:7" s="122" customFormat="1" x14ac:dyDescent="0.25">
      <c r="B35" s="136"/>
      <c r="C35"/>
      <c r="D35"/>
      <c r="E35"/>
      <c r="F35"/>
      <c r="G35" t="s">
        <v>109</v>
      </c>
    </row>
    <row r="36" spans="1:7" s="122" customFormat="1" x14ac:dyDescent="0.25">
      <c r="B36" s="136"/>
      <c r="C36"/>
      <c r="D36"/>
      <c r="E36"/>
      <c r="F36"/>
      <c r="G36" t="s">
        <v>110</v>
      </c>
    </row>
    <row r="37" spans="1:7" s="122" customFormat="1" ht="45" x14ac:dyDescent="0.25">
      <c r="B37" s="136"/>
      <c r="C37"/>
      <c r="D37"/>
      <c r="E37"/>
      <c r="F37"/>
      <c r="G37" s="132" t="s">
        <v>147</v>
      </c>
    </row>
    <row r="38" spans="1:7" s="122" customFormat="1" x14ac:dyDescent="0.25">
      <c r="B38" s="136"/>
      <c r="C38"/>
      <c r="D38"/>
      <c r="E38" t="s">
        <v>121</v>
      </c>
      <c r="F38"/>
      <c r="G38" s="132"/>
    </row>
    <row r="39" spans="1:7" x14ac:dyDescent="0.25">
      <c r="B39" s="136"/>
      <c r="E39" t="s">
        <v>146</v>
      </c>
    </row>
    <row r="40" spans="1:7" s="122" customFormat="1" x14ac:dyDescent="0.25">
      <c r="B40"/>
      <c r="C40"/>
      <c r="D40"/>
      <c r="E40"/>
      <c r="F40"/>
      <c r="G40" s="132"/>
    </row>
    <row r="41" spans="1:7" s="122" customFormat="1" ht="15.75" x14ac:dyDescent="0.25">
      <c r="B41"/>
      <c r="C41" s="139">
        <v>3</v>
      </c>
      <c r="D41" s="139" t="s">
        <v>61</v>
      </c>
      <c r="E41"/>
      <c r="F41"/>
      <c r="G41"/>
    </row>
    <row r="42" spans="1:7" s="122" customFormat="1" x14ac:dyDescent="0.25">
      <c r="B42" s="136"/>
      <c r="C42"/>
      <c r="D42"/>
      <c r="E42" t="s">
        <v>111</v>
      </c>
      <c r="F42"/>
      <c r="G42"/>
    </row>
    <row r="43" spans="1:7" s="122" customFormat="1" x14ac:dyDescent="0.25">
      <c r="B43" s="136"/>
      <c r="C43"/>
      <c r="D43"/>
      <c r="E43" t="s">
        <v>112</v>
      </c>
      <c r="F43"/>
      <c r="G43"/>
    </row>
    <row r="44" spans="1:7" s="122" customFormat="1" x14ac:dyDescent="0.25">
      <c r="B44" s="136"/>
      <c r="C44"/>
      <c r="D44"/>
      <c r="E44" t="s">
        <v>119</v>
      </c>
      <c r="F44"/>
      <c r="G44"/>
    </row>
    <row r="45" spans="1:7" s="122" customFormat="1" x14ac:dyDescent="0.25">
      <c r="B45" s="136"/>
      <c r="C45"/>
      <c r="D45"/>
      <c r="E45" t="s">
        <v>113</v>
      </c>
      <c r="F45"/>
      <c r="G45"/>
    </row>
    <row r="48" spans="1:7" ht="15.75" x14ac:dyDescent="0.25">
      <c r="A48" s="138"/>
      <c r="B48" s="139" t="s">
        <v>141</v>
      </c>
    </row>
    <row r="49" spans="1:12" s="133" customFormat="1" ht="30.75" customHeight="1" x14ac:dyDescent="0.25">
      <c r="A49" s="144">
        <v>1</v>
      </c>
      <c r="B49" s="146" t="s">
        <v>130</v>
      </c>
      <c r="C49" s="146"/>
      <c r="D49" s="146"/>
      <c r="E49" s="146"/>
      <c r="F49" s="146"/>
      <c r="G49" s="143" t="s">
        <v>131</v>
      </c>
      <c r="H49" s="134"/>
      <c r="I49" s="134"/>
      <c r="J49" s="134"/>
      <c r="K49" s="134"/>
      <c r="L49" s="134"/>
    </row>
    <row r="50" spans="1:12" s="133" customFormat="1" ht="30.75" customHeight="1" x14ac:dyDescent="0.25">
      <c r="A50" s="144">
        <v>2</v>
      </c>
      <c r="B50" s="146" t="s">
        <v>132</v>
      </c>
      <c r="C50" s="146"/>
      <c r="D50" s="146"/>
      <c r="E50" s="146"/>
      <c r="F50" s="146"/>
      <c r="G50" s="143" t="s">
        <v>133</v>
      </c>
      <c r="H50" s="134"/>
      <c r="I50" s="134"/>
      <c r="J50" s="134"/>
      <c r="K50" s="134"/>
      <c r="L50" s="134"/>
    </row>
    <row r="51" spans="1:12" s="133" customFormat="1" ht="30.75" customHeight="1" x14ac:dyDescent="0.25">
      <c r="A51" s="144">
        <v>3</v>
      </c>
      <c r="B51" s="146" t="s">
        <v>134</v>
      </c>
      <c r="C51" s="146"/>
      <c r="D51" s="146"/>
      <c r="E51" s="146"/>
      <c r="F51" s="146"/>
      <c r="G51" s="143" t="s">
        <v>135</v>
      </c>
      <c r="H51" s="134"/>
      <c r="I51" s="134"/>
      <c r="J51" s="134"/>
      <c r="K51" s="134"/>
      <c r="L51" s="134"/>
    </row>
    <row r="52" spans="1:12" s="133" customFormat="1" ht="61.5" customHeight="1" x14ac:dyDescent="0.25">
      <c r="A52" s="144">
        <v>4</v>
      </c>
      <c r="B52" s="146" t="s">
        <v>142</v>
      </c>
      <c r="C52" s="146"/>
      <c r="D52" s="146"/>
      <c r="E52" s="146"/>
      <c r="F52" s="146"/>
      <c r="G52" s="143" t="s">
        <v>136</v>
      </c>
      <c r="H52" s="134"/>
      <c r="I52" s="134"/>
      <c r="J52" s="134"/>
      <c r="K52" s="134"/>
      <c r="L52" s="134"/>
    </row>
    <row r="53" spans="1:12" s="133" customFormat="1" ht="30.75" customHeight="1" x14ac:dyDescent="0.25">
      <c r="A53" s="144">
        <v>5</v>
      </c>
      <c r="B53" s="146" t="s">
        <v>137</v>
      </c>
      <c r="C53" s="146"/>
      <c r="D53" s="146"/>
      <c r="E53" s="146"/>
      <c r="F53" s="146"/>
      <c r="G53" s="143" t="s">
        <v>138</v>
      </c>
      <c r="H53" s="134"/>
      <c r="I53" s="134"/>
      <c r="J53" s="134"/>
      <c r="K53" s="134"/>
      <c r="L53" s="134"/>
    </row>
    <row r="54" spans="1:12" s="133" customFormat="1" ht="48" customHeight="1" x14ac:dyDescent="0.25">
      <c r="A54" s="144"/>
      <c r="B54" s="146" t="s">
        <v>139</v>
      </c>
      <c r="C54" s="146"/>
      <c r="D54" s="146"/>
      <c r="E54" s="146"/>
      <c r="F54" s="146"/>
      <c r="G54" s="145" t="s">
        <v>140</v>
      </c>
      <c r="H54" s="134"/>
      <c r="I54" s="134"/>
      <c r="J54" s="134"/>
      <c r="K54" s="134"/>
      <c r="L54" s="134"/>
    </row>
    <row r="55" spans="1:12" x14ac:dyDescent="0.25">
      <c r="A55" s="138"/>
    </row>
    <row r="56" spans="1:12" x14ac:dyDescent="0.25">
      <c r="A56" s="138"/>
    </row>
  </sheetData>
  <mergeCells count="8">
    <mergeCell ref="B51:F51"/>
    <mergeCell ref="B52:F52"/>
    <mergeCell ref="B53:F53"/>
    <mergeCell ref="B54:F54"/>
    <mergeCell ref="E22:G22"/>
    <mergeCell ref="E23:G23"/>
    <mergeCell ref="B49:F49"/>
    <mergeCell ref="B50:F50"/>
  </mergeCells>
  <hyperlinks>
    <hyperlink ref="G49" r:id="rId1"/>
    <hyperlink ref="G51" r:id="rId2"/>
    <hyperlink ref="G53" r:id="rId3"/>
    <hyperlink ref="G50" r:id="rId4"/>
    <hyperlink ref="G52" r:id="rId5"/>
  </hyperlinks>
  <pageMargins left="0.7" right="0.7" top="0.76" bottom="0.56999999999999995" header="0.3" footer="0.3"/>
  <pageSetup orientation="portrait" horizontalDpi="300" verticalDpi="300" r:id="rId6"/>
  <headerFooter>
    <oddFooter>&amp;L&amp;9© Info Plus Accounting, Inc.&amp;C&amp;9All Rights Reserved&amp;R&amp;9http://BuildYourNumbers.com</oddFooter>
  </headerFooter>
  <rowBreaks count="1" manualBreakCount="1">
    <brk id="39" max="1638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="115" zoomScaleNormal="115" workbookViewId="0">
      <pane ySplit="3" topLeftCell="A4" activePane="bottomLeft" state="frozenSplit"/>
      <selection activeCell="L12" sqref="L12"/>
      <selection pane="bottomLeft" activeCell="A5" sqref="A5"/>
    </sheetView>
  </sheetViews>
  <sheetFormatPr defaultRowHeight="15" x14ac:dyDescent="0.25"/>
  <cols>
    <col min="1" max="1" width="1.5703125" style="5" customWidth="1"/>
    <col min="2" max="2" width="7.85546875" style="51" hidden="1" customWidth="1"/>
    <col min="3" max="3" width="8.85546875" style="6" customWidth="1"/>
    <col min="4" max="4" width="38.7109375" style="2" customWidth="1"/>
    <col min="5" max="5" width="16.7109375" style="41" customWidth="1"/>
    <col min="6" max="6" width="52.5703125" style="54" customWidth="1"/>
    <col min="7" max="16384" width="9.140625" style="5"/>
  </cols>
  <sheetData>
    <row r="1" spans="1:6" ht="15.75" x14ac:dyDescent="0.25">
      <c r="D1" s="121" t="s">
        <v>114</v>
      </c>
    </row>
    <row r="2" spans="1:6" ht="15" customHeight="1" x14ac:dyDescent="0.25">
      <c r="A2" s="51" t="s">
        <v>100</v>
      </c>
      <c r="D2" s="1" t="s">
        <v>101</v>
      </c>
    </row>
    <row r="3" spans="1:6" s="4" customFormat="1" ht="18.75" customHeight="1" thickBot="1" x14ac:dyDescent="0.3">
      <c r="A3" s="7"/>
      <c r="B3" s="7" t="s">
        <v>1</v>
      </c>
      <c r="C3" s="7"/>
      <c r="D3" s="7"/>
      <c r="E3" s="118" t="s">
        <v>73</v>
      </c>
      <c r="F3" s="53" t="s">
        <v>99</v>
      </c>
    </row>
    <row r="4" spans="1:6" ht="15.75" thickTop="1" x14ac:dyDescent="0.25">
      <c r="B4" s="50" t="s">
        <v>2</v>
      </c>
      <c r="C4" s="8"/>
      <c r="D4" s="52" t="s">
        <v>2</v>
      </c>
      <c r="E4" s="126">
        <v>1000000</v>
      </c>
    </row>
    <row r="5" spans="1:6" x14ac:dyDescent="0.25">
      <c r="B5" s="50"/>
      <c r="C5" s="8"/>
      <c r="D5" s="9"/>
    </row>
    <row r="6" spans="1:6" x14ac:dyDescent="0.25">
      <c r="B6" s="50"/>
      <c r="C6" s="8"/>
      <c r="D6" s="52" t="s">
        <v>98</v>
      </c>
    </row>
    <row r="7" spans="1:6" x14ac:dyDescent="0.25">
      <c r="B7" s="50" t="s">
        <v>3</v>
      </c>
      <c r="C7" s="8"/>
      <c r="D7" s="9" t="s">
        <v>37</v>
      </c>
      <c r="E7" s="40">
        <v>1400</v>
      </c>
    </row>
    <row r="8" spans="1:6" x14ac:dyDescent="0.25">
      <c r="B8" s="50" t="s">
        <v>3</v>
      </c>
      <c r="C8" s="8"/>
      <c r="D8" s="47" t="s">
        <v>47</v>
      </c>
      <c r="E8" s="123">
        <v>38700</v>
      </c>
    </row>
    <row r="9" spans="1:6" x14ac:dyDescent="0.25">
      <c r="B9" s="50" t="s">
        <v>3</v>
      </c>
      <c r="C9" s="8"/>
      <c r="D9" s="9" t="s">
        <v>8</v>
      </c>
      <c r="E9" s="124">
        <v>350</v>
      </c>
    </row>
    <row r="10" spans="1:6" x14ac:dyDescent="0.25">
      <c r="B10" s="50" t="s">
        <v>3</v>
      </c>
      <c r="C10" s="8"/>
      <c r="D10" s="9" t="s">
        <v>58</v>
      </c>
      <c r="E10" s="124">
        <v>36000</v>
      </c>
    </row>
    <row r="11" spans="1:6" x14ac:dyDescent="0.25">
      <c r="B11" s="50" t="s">
        <v>3</v>
      </c>
      <c r="C11" s="8"/>
      <c r="D11" s="9" t="s">
        <v>4</v>
      </c>
      <c r="E11" s="124">
        <v>4000</v>
      </c>
    </row>
    <row r="12" spans="1:6" x14ac:dyDescent="0.25">
      <c r="B12" s="50" t="s">
        <v>3</v>
      </c>
      <c r="C12" s="8"/>
      <c r="D12" s="9" t="s">
        <v>9</v>
      </c>
      <c r="E12" s="124">
        <v>1150</v>
      </c>
    </row>
    <row r="13" spans="1:6" x14ac:dyDescent="0.25">
      <c r="B13" s="50" t="s">
        <v>3</v>
      </c>
      <c r="C13" s="8"/>
      <c r="D13" s="9" t="s">
        <v>48</v>
      </c>
      <c r="E13" s="123">
        <v>6800</v>
      </c>
    </row>
    <row r="14" spans="1:6" x14ac:dyDescent="0.25">
      <c r="B14" s="50" t="s">
        <v>3</v>
      </c>
      <c r="C14" s="8"/>
      <c r="D14" s="9" t="s">
        <v>5</v>
      </c>
      <c r="E14" s="124">
        <v>35000</v>
      </c>
    </row>
    <row r="15" spans="1:6" x14ac:dyDescent="0.25">
      <c r="B15" s="50" t="s">
        <v>3</v>
      </c>
      <c r="C15" s="8"/>
      <c r="D15" s="9" t="s">
        <v>49</v>
      </c>
      <c r="E15" s="123">
        <v>54020</v>
      </c>
    </row>
    <row r="16" spans="1:6" x14ac:dyDescent="0.25">
      <c r="B16" s="50" t="s">
        <v>3</v>
      </c>
      <c r="C16" s="8"/>
      <c r="D16" s="9" t="s">
        <v>10</v>
      </c>
      <c r="E16" s="124">
        <v>3600</v>
      </c>
    </row>
    <row r="17" spans="2:5" x14ac:dyDescent="0.25">
      <c r="B17" s="50" t="s">
        <v>3</v>
      </c>
      <c r="C17" s="8"/>
      <c r="D17" s="9" t="s">
        <v>29</v>
      </c>
      <c r="E17" s="124">
        <v>220000</v>
      </c>
    </row>
    <row r="18" spans="2:5" x14ac:dyDescent="0.25">
      <c r="B18" s="50" t="s">
        <v>3</v>
      </c>
      <c r="C18" s="8"/>
      <c r="D18" s="9" t="s">
        <v>36</v>
      </c>
      <c r="E18" s="124">
        <v>2500</v>
      </c>
    </row>
    <row r="19" spans="2:5" x14ac:dyDescent="0.25">
      <c r="B19" s="50" t="s">
        <v>3</v>
      </c>
      <c r="C19" s="8"/>
      <c r="D19" s="9" t="s">
        <v>11</v>
      </c>
      <c r="E19" s="124">
        <v>1000</v>
      </c>
    </row>
    <row r="20" spans="2:5" x14ac:dyDescent="0.25">
      <c r="B20" s="50" t="s">
        <v>3</v>
      </c>
      <c r="C20" s="8"/>
      <c r="D20" s="9" t="s">
        <v>50</v>
      </c>
      <c r="E20" s="123">
        <v>25480</v>
      </c>
    </row>
    <row r="21" spans="2:5" x14ac:dyDescent="0.25">
      <c r="B21" s="50" t="s">
        <v>3</v>
      </c>
      <c r="C21" s="8"/>
      <c r="D21" s="9" t="s">
        <v>12</v>
      </c>
      <c r="E21" s="124">
        <v>900</v>
      </c>
    </row>
    <row r="22" spans="2:5" x14ac:dyDescent="0.25">
      <c r="B22" s="50" t="s">
        <v>3</v>
      </c>
      <c r="C22" s="8"/>
      <c r="D22" s="9" t="s">
        <v>13</v>
      </c>
      <c r="E22" s="123">
        <v>448540</v>
      </c>
    </row>
    <row r="23" spans="2:5" x14ac:dyDescent="0.25">
      <c r="B23" s="50" t="s">
        <v>3</v>
      </c>
      <c r="C23" s="8"/>
      <c r="D23" s="9" t="s">
        <v>33</v>
      </c>
      <c r="E23" s="124">
        <v>3750</v>
      </c>
    </row>
    <row r="24" spans="2:5" x14ac:dyDescent="0.25">
      <c r="B24" s="50" t="s">
        <v>3</v>
      </c>
      <c r="C24" s="8"/>
      <c r="D24" s="9" t="s">
        <v>14</v>
      </c>
      <c r="E24" s="124">
        <v>4000</v>
      </c>
    </row>
    <row r="25" spans="2:5" x14ac:dyDescent="0.25">
      <c r="B25" s="50" t="s">
        <v>3</v>
      </c>
      <c r="C25" s="8"/>
      <c r="D25" s="9" t="s">
        <v>35</v>
      </c>
      <c r="E25" s="124">
        <v>2500</v>
      </c>
    </row>
    <row r="26" spans="2:5" x14ac:dyDescent="0.25">
      <c r="B26" s="50" t="s">
        <v>3</v>
      </c>
      <c r="C26" s="8"/>
      <c r="D26" s="9" t="s">
        <v>15</v>
      </c>
      <c r="E26" s="124">
        <v>15000</v>
      </c>
    </row>
    <row r="27" spans="2:5" x14ac:dyDescent="0.25">
      <c r="B27" s="50" t="s">
        <v>3</v>
      </c>
      <c r="C27" s="8"/>
      <c r="D27" s="9" t="s">
        <v>51</v>
      </c>
      <c r="E27" s="123">
        <v>7200</v>
      </c>
    </row>
    <row r="28" spans="2:5" x14ac:dyDescent="0.25">
      <c r="B28" s="50" t="s">
        <v>3</v>
      </c>
      <c r="C28" s="8"/>
      <c r="D28" s="9" t="s">
        <v>6</v>
      </c>
      <c r="E28" s="124">
        <v>182000</v>
      </c>
    </row>
    <row r="29" spans="2:5" x14ac:dyDescent="0.25">
      <c r="B29" s="50" t="s">
        <v>3</v>
      </c>
      <c r="C29" s="8"/>
      <c r="D29" s="9" t="s">
        <v>52</v>
      </c>
      <c r="E29" s="123">
        <v>3900</v>
      </c>
    </row>
    <row r="30" spans="2:5" x14ac:dyDescent="0.25">
      <c r="B30" s="50" t="s">
        <v>3</v>
      </c>
      <c r="C30" s="8"/>
      <c r="D30" s="9" t="s">
        <v>7</v>
      </c>
      <c r="E30" s="124">
        <v>12400</v>
      </c>
    </row>
    <row r="31" spans="2:5" x14ac:dyDescent="0.25">
      <c r="B31" s="50" t="s">
        <v>3</v>
      </c>
      <c r="C31" s="8"/>
      <c r="D31" s="9" t="s">
        <v>16</v>
      </c>
      <c r="E31" s="124">
        <v>1680</v>
      </c>
    </row>
    <row r="32" spans="2:5" ht="4.5" customHeight="1" x14ac:dyDescent="0.25"/>
    <row r="33" spans="2:5" x14ac:dyDescent="0.25">
      <c r="B33" s="50"/>
      <c r="C33" s="8"/>
      <c r="D33" s="52" t="s">
        <v>53</v>
      </c>
      <c r="E33" s="119">
        <v>1111870</v>
      </c>
    </row>
    <row r="35" spans="2:5" ht="15.75" thickBot="1" x14ac:dyDescent="0.3">
      <c r="D35" s="2" t="s">
        <v>46</v>
      </c>
      <c r="E35" s="125">
        <f>E4-E33</f>
        <v>-111870</v>
      </c>
    </row>
    <row r="36" spans="2:5" ht="15.75" thickTop="1" x14ac:dyDescent="0.25"/>
  </sheetData>
  <conditionalFormatting sqref="E35">
    <cfRule type="cellIs" dxfId="0" priority="1" operator="lessThan">
      <formula>0</formula>
    </cfRule>
  </conditionalFormatting>
  <pageMargins left="0.7" right="0.7" top="0.76" bottom="0.56999999999999995" header="0.3" footer="0.3"/>
  <pageSetup orientation="portrait" horizontalDpi="300" verticalDpi="300" r:id="rId1"/>
  <headerFooter>
    <oddFooter>&amp;L&amp;9© Info Plus Accounting, Inc.&amp;C&amp;9All Rights Reserved&amp;R&amp;9http://BuildYourNumbers.com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zoomScale="115" zoomScaleNormal="115" workbookViewId="0">
      <pane ySplit="1" topLeftCell="A2" activePane="bottomLeft" state="frozenSplit"/>
      <selection activeCell="L12" sqref="L12"/>
      <selection pane="bottomLeft" activeCell="A3" sqref="A3"/>
    </sheetView>
  </sheetViews>
  <sheetFormatPr defaultRowHeight="15" outlineLevelRow="1" outlineLevelCol="1" x14ac:dyDescent="0.25"/>
  <cols>
    <col min="1" max="1" width="9.140625" style="51" customWidth="1"/>
    <col min="2" max="2" width="2.28515625" style="6" customWidth="1"/>
    <col min="3" max="3" width="46.85546875" style="2" bestFit="1" customWidth="1"/>
    <col min="4" max="4" width="12.140625" style="41" customWidth="1"/>
    <col min="9" max="20" width="9.140625" style="5"/>
    <col min="21" max="21" width="14.28515625" style="13" hidden="1" customWidth="1" outlineLevel="1"/>
    <col min="22" max="22" width="9.140625" style="5" hidden="1" customWidth="1" outlineLevel="1"/>
    <col min="23" max="23" width="9.140625" style="5" hidden="1" customWidth="1"/>
    <col min="24" max="16384" width="9.140625" style="5"/>
  </cols>
  <sheetData>
    <row r="1" spans="1:22" s="4" customFormat="1" ht="15.75" thickBot="1" x14ac:dyDescent="0.3">
      <c r="A1" s="49" t="s">
        <v>1</v>
      </c>
      <c r="B1" s="3"/>
      <c r="C1" s="7" t="s">
        <v>0</v>
      </c>
      <c r="D1" s="118" t="s">
        <v>45</v>
      </c>
      <c r="U1" s="17" t="s">
        <v>75</v>
      </c>
    </row>
    <row r="2" spans="1:22" ht="15.75" thickTop="1" x14ac:dyDescent="0.25">
      <c r="A2" s="50" t="s">
        <v>2</v>
      </c>
      <c r="B2" s="8"/>
      <c r="C2" s="9" t="s">
        <v>95</v>
      </c>
      <c r="D2" s="130">
        <f>U2</f>
        <v>1000000</v>
      </c>
      <c r="U2" s="130">
        <v>1000000</v>
      </c>
    </row>
    <row r="3" spans="1:22" x14ac:dyDescent="0.25">
      <c r="A3" s="50"/>
      <c r="B3" s="8"/>
      <c r="C3" s="9"/>
      <c r="U3" s="41"/>
    </row>
    <row r="4" spans="1:22" x14ac:dyDescent="0.25">
      <c r="A4" s="50" t="s">
        <v>3</v>
      </c>
      <c r="B4" s="8"/>
      <c r="C4" s="9" t="s">
        <v>37</v>
      </c>
      <c r="D4" s="40">
        <f>U4</f>
        <v>1400</v>
      </c>
      <c r="U4" s="41">
        <v>1400</v>
      </c>
      <c r="V4" s="14">
        <f t="shared" ref="V4:V35" si="0">IF(U4&gt;0,U4/$U$2," ")</f>
        <v>1.4E-3</v>
      </c>
    </row>
    <row r="5" spans="1:22" x14ac:dyDescent="0.25">
      <c r="A5" s="50" t="s">
        <v>3</v>
      </c>
      <c r="B5" s="8"/>
      <c r="C5" s="47" t="s">
        <v>47</v>
      </c>
      <c r="D5" s="123">
        <f>SUM(U6:U7)</f>
        <v>38700</v>
      </c>
      <c r="U5" s="123"/>
      <c r="V5" s="14" t="str">
        <f t="shared" si="0"/>
        <v xml:space="preserve"> </v>
      </c>
    </row>
    <row r="6" spans="1:22" outlineLevel="1" x14ac:dyDescent="0.25">
      <c r="A6" s="50" t="s">
        <v>3</v>
      </c>
      <c r="B6" s="8"/>
      <c r="C6" s="117" t="s">
        <v>17</v>
      </c>
      <c r="D6" s="123"/>
      <c r="U6" s="123">
        <v>30000</v>
      </c>
      <c r="V6" s="14">
        <f t="shared" si="0"/>
        <v>0.03</v>
      </c>
    </row>
    <row r="7" spans="1:22" outlineLevel="1" x14ac:dyDescent="0.25">
      <c r="A7" s="50" t="s">
        <v>3</v>
      </c>
      <c r="B7" s="8"/>
      <c r="C7" s="117" t="s">
        <v>18</v>
      </c>
      <c r="D7" s="123"/>
      <c r="U7" s="123">
        <v>8700</v>
      </c>
      <c r="V7" s="14">
        <f t="shared" si="0"/>
        <v>8.6999999999999994E-3</v>
      </c>
    </row>
    <row r="8" spans="1:22" x14ac:dyDescent="0.25">
      <c r="A8" s="50" t="s">
        <v>3</v>
      </c>
      <c r="B8" s="8"/>
      <c r="C8" s="9" t="s">
        <v>8</v>
      </c>
      <c r="D8" s="124">
        <f>U8</f>
        <v>350</v>
      </c>
      <c r="U8" s="123">
        <v>350</v>
      </c>
      <c r="V8" s="14">
        <f t="shared" si="0"/>
        <v>3.5E-4</v>
      </c>
    </row>
    <row r="9" spans="1:22" x14ac:dyDescent="0.25">
      <c r="A9" s="50" t="s">
        <v>3</v>
      </c>
      <c r="B9" s="8"/>
      <c r="C9" s="47" t="s">
        <v>58</v>
      </c>
      <c r="D9" s="124">
        <f>SUM(U10:U11)</f>
        <v>36000</v>
      </c>
      <c r="U9" s="123"/>
      <c r="V9" s="14" t="str">
        <f t="shared" si="0"/>
        <v xml:space="preserve"> </v>
      </c>
    </row>
    <row r="10" spans="1:22" outlineLevel="1" x14ac:dyDescent="0.25">
      <c r="A10" s="50" t="s">
        <v>3</v>
      </c>
      <c r="B10" s="8"/>
      <c r="C10" s="117" t="s">
        <v>59</v>
      </c>
      <c r="D10" s="124"/>
      <c r="U10" s="123">
        <v>18000</v>
      </c>
      <c r="V10" s="14">
        <f t="shared" si="0"/>
        <v>1.7999999999999999E-2</v>
      </c>
    </row>
    <row r="11" spans="1:22" outlineLevel="1" x14ac:dyDescent="0.25">
      <c r="A11" s="50" t="s">
        <v>3</v>
      </c>
      <c r="B11" s="8"/>
      <c r="C11" s="117" t="s">
        <v>60</v>
      </c>
      <c r="D11" s="124"/>
      <c r="U11" s="123">
        <v>18000</v>
      </c>
      <c r="V11" s="14">
        <f t="shared" si="0"/>
        <v>1.7999999999999999E-2</v>
      </c>
    </row>
    <row r="12" spans="1:22" x14ac:dyDescent="0.25">
      <c r="A12" s="50" t="s">
        <v>3</v>
      </c>
      <c r="B12" s="8"/>
      <c r="C12" s="9" t="s">
        <v>4</v>
      </c>
      <c r="D12" s="124">
        <f>U12</f>
        <v>4000</v>
      </c>
      <c r="U12" s="123">
        <v>4000</v>
      </c>
      <c r="V12" s="14">
        <f t="shared" si="0"/>
        <v>4.0000000000000001E-3</v>
      </c>
    </row>
    <row r="13" spans="1:22" x14ac:dyDescent="0.25">
      <c r="A13" s="50" t="s">
        <v>3</v>
      </c>
      <c r="B13" s="8"/>
      <c r="C13" s="9" t="s">
        <v>9</v>
      </c>
      <c r="D13" s="124">
        <f>U13</f>
        <v>1150</v>
      </c>
      <c r="U13" s="123">
        <v>1150</v>
      </c>
      <c r="V13" s="14">
        <f t="shared" si="0"/>
        <v>1.15E-3</v>
      </c>
    </row>
    <row r="14" spans="1:22" x14ac:dyDescent="0.25">
      <c r="A14" s="50" t="s">
        <v>3</v>
      </c>
      <c r="B14" s="8"/>
      <c r="C14" s="47" t="s">
        <v>48</v>
      </c>
      <c r="D14" s="123">
        <f>SUM(U15:U16)</f>
        <v>6800</v>
      </c>
      <c r="U14" s="123"/>
      <c r="V14" s="14" t="str">
        <f t="shared" si="0"/>
        <v xml:space="preserve"> </v>
      </c>
    </row>
    <row r="15" spans="1:22" outlineLevel="1" x14ac:dyDescent="0.25">
      <c r="A15" s="50" t="s">
        <v>3</v>
      </c>
      <c r="B15" s="8"/>
      <c r="C15" s="117" t="s">
        <v>19</v>
      </c>
      <c r="D15" s="123"/>
      <c r="U15" s="123">
        <v>1200</v>
      </c>
      <c r="V15" s="14">
        <f t="shared" si="0"/>
        <v>1.1999999999999999E-3</v>
      </c>
    </row>
    <row r="16" spans="1:22" outlineLevel="1" x14ac:dyDescent="0.25">
      <c r="A16" s="50" t="s">
        <v>3</v>
      </c>
      <c r="B16" s="8"/>
      <c r="C16" s="117" t="s">
        <v>115</v>
      </c>
      <c r="D16" s="123"/>
      <c r="U16" s="123">
        <v>5600</v>
      </c>
      <c r="V16" s="14">
        <f t="shared" si="0"/>
        <v>5.5999999999999999E-3</v>
      </c>
    </row>
    <row r="17" spans="1:22" x14ac:dyDescent="0.25">
      <c r="A17" s="50" t="s">
        <v>3</v>
      </c>
      <c r="B17" s="8"/>
      <c r="C17" s="9" t="s">
        <v>5</v>
      </c>
      <c r="D17" s="124">
        <f>U17</f>
        <v>35000</v>
      </c>
      <c r="U17" s="123">
        <v>35000</v>
      </c>
      <c r="V17" s="14">
        <f t="shared" si="0"/>
        <v>3.5000000000000003E-2</v>
      </c>
    </row>
    <row r="18" spans="1:22" x14ac:dyDescent="0.25">
      <c r="A18" s="50" t="s">
        <v>3</v>
      </c>
      <c r="B18" s="8"/>
      <c r="C18" s="47" t="s">
        <v>49</v>
      </c>
      <c r="D18" s="123">
        <f>SUM(U19:U22)</f>
        <v>54020</v>
      </c>
      <c r="U18" s="123"/>
      <c r="V18" s="14" t="str">
        <f t="shared" si="0"/>
        <v xml:space="preserve"> </v>
      </c>
    </row>
    <row r="19" spans="1:22" outlineLevel="1" x14ac:dyDescent="0.25">
      <c r="A19" s="50" t="s">
        <v>3</v>
      </c>
      <c r="B19" s="8"/>
      <c r="C19" s="117" t="s">
        <v>34</v>
      </c>
      <c r="D19" s="123"/>
      <c r="U19" s="123">
        <v>520</v>
      </c>
      <c r="V19" s="14">
        <f t="shared" si="0"/>
        <v>5.1999999999999995E-4</v>
      </c>
    </row>
    <row r="20" spans="1:22" outlineLevel="1" x14ac:dyDescent="0.25">
      <c r="A20" s="50" t="s">
        <v>3</v>
      </c>
      <c r="B20" s="8"/>
      <c r="C20" s="117" t="s">
        <v>21</v>
      </c>
      <c r="D20" s="123"/>
      <c r="U20" s="123">
        <v>15000</v>
      </c>
      <c r="V20" s="14">
        <f t="shared" si="0"/>
        <v>1.4999999999999999E-2</v>
      </c>
    </row>
    <row r="21" spans="1:22" outlineLevel="1" x14ac:dyDescent="0.25">
      <c r="A21" s="50" t="s">
        <v>3</v>
      </c>
      <c r="B21" s="8"/>
      <c r="C21" s="117" t="s">
        <v>22</v>
      </c>
      <c r="D21" s="123"/>
      <c r="U21" s="123">
        <v>8500</v>
      </c>
      <c r="V21" s="14">
        <f t="shared" si="0"/>
        <v>8.5000000000000006E-3</v>
      </c>
    </row>
    <row r="22" spans="1:22" outlineLevel="1" x14ac:dyDescent="0.25">
      <c r="A22" s="50" t="s">
        <v>3</v>
      </c>
      <c r="B22" s="8"/>
      <c r="C22" s="117" t="s">
        <v>40</v>
      </c>
      <c r="D22" s="123"/>
      <c r="U22" s="123">
        <v>30000</v>
      </c>
      <c r="V22" s="14">
        <f t="shared" si="0"/>
        <v>0.03</v>
      </c>
    </row>
    <row r="23" spans="1:22" x14ac:dyDescent="0.25">
      <c r="A23" s="50" t="s">
        <v>3</v>
      </c>
      <c r="B23" s="8"/>
      <c r="C23" s="9" t="s">
        <v>10</v>
      </c>
      <c r="D23" s="124">
        <f>U23</f>
        <v>3600</v>
      </c>
      <c r="U23" s="123">
        <v>3600</v>
      </c>
      <c r="V23" s="14">
        <f t="shared" si="0"/>
        <v>3.5999999999999999E-3</v>
      </c>
    </row>
    <row r="24" spans="1:22" x14ac:dyDescent="0.25">
      <c r="A24" s="50" t="s">
        <v>3</v>
      </c>
      <c r="B24" s="8"/>
      <c r="C24" s="9" t="s">
        <v>29</v>
      </c>
      <c r="D24" s="124">
        <f>U24</f>
        <v>220000</v>
      </c>
      <c r="U24" s="123">
        <v>220000</v>
      </c>
      <c r="V24" s="14">
        <f t="shared" si="0"/>
        <v>0.22</v>
      </c>
    </row>
    <row r="25" spans="1:22" x14ac:dyDescent="0.25">
      <c r="A25" s="50" t="s">
        <v>3</v>
      </c>
      <c r="B25" s="8"/>
      <c r="C25" s="9" t="s">
        <v>36</v>
      </c>
      <c r="D25" s="124">
        <f>U25</f>
        <v>2500</v>
      </c>
      <c r="U25" s="123">
        <v>2500</v>
      </c>
      <c r="V25" s="14">
        <f t="shared" si="0"/>
        <v>2.5000000000000001E-3</v>
      </c>
    </row>
    <row r="26" spans="1:22" x14ac:dyDescent="0.25">
      <c r="A26" s="50" t="s">
        <v>3</v>
      </c>
      <c r="B26" s="8"/>
      <c r="C26" s="9" t="s">
        <v>11</v>
      </c>
      <c r="D26" s="124">
        <f>U26</f>
        <v>1000</v>
      </c>
      <c r="U26" s="123">
        <v>1000</v>
      </c>
      <c r="V26" s="14">
        <f t="shared" si="0"/>
        <v>1E-3</v>
      </c>
    </row>
    <row r="27" spans="1:22" x14ac:dyDescent="0.25">
      <c r="A27" s="50" t="s">
        <v>3</v>
      </c>
      <c r="B27" s="8"/>
      <c r="C27" s="47" t="s">
        <v>50</v>
      </c>
      <c r="D27" s="123">
        <f>SUM(U28:U29)</f>
        <v>25480</v>
      </c>
      <c r="U27" s="123"/>
      <c r="V27" s="14" t="str">
        <f t="shared" si="0"/>
        <v xml:space="preserve"> </v>
      </c>
    </row>
    <row r="28" spans="1:22" outlineLevel="1" x14ac:dyDescent="0.25">
      <c r="A28" s="50" t="s">
        <v>3</v>
      </c>
      <c r="B28" s="8"/>
      <c r="C28" s="117" t="s">
        <v>30</v>
      </c>
      <c r="D28" s="123"/>
      <c r="U28" s="123">
        <v>25000</v>
      </c>
      <c r="V28" s="14">
        <f t="shared" si="0"/>
        <v>2.5000000000000001E-2</v>
      </c>
    </row>
    <row r="29" spans="1:22" outlineLevel="1" x14ac:dyDescent="0.25">
      <c r="A29" s="50" t="s">
        <v>3</v>
      </c>
      <c r="B29" s="8"/>
      <c r="C29" s="117" t="s">
        <v>31</v>
      </c>
      <c r="D29" s="123"/>
      <c r="U29" s="123">
        <v>480</v>
      </c>
      <c r="V29" s="14">
        <f t="shared" si="0"/>
        <v>4.8000000000000001E-4</v>
      </c>
    </row>
    <row r="30" spans="1:22" x14ac:dyDescent="0.25">
      <c r="A30" s="50" t="s">
        <v>3</v>
      </c>
      <c r="B30" s="8"/>
      <c r="C30" s="9" t="s">
        <v>12</v>
      </c>
      <c r="D30" s="124">
        <f>U30</f>
        <v>900</v>
      </c>
      <c r="U30" s="123">
        <v>900</v>
      </c>
      <c r="V30" s="14">
        <f t="shared" si="0"/>
        <v>8.9999999999999998E-4</v>
      </c>
    </row>
    <row r="31" spans="1:22" x14ac:dyDescent="0.25">
      <c r="A31" s="50" t="s">
        <v>3</v>
      </c>
      <c r="B31" s="8"/>
      <c r="C31" s="47" t="s">
        <v>13</v>
      </c>
      <c r="D31" s="123">
        <f>SUM(U32:U39)</f>
        <v>448540</v>
      </c>
      <c r="U31" s="123"/>
      <c r="V31" s="14" t="str">
        <f t="shared" si="0"/>
        <v xml:space="preserve"> </v>
      </c>
    </row>
    <row r="32" spans="1:22" outlineLevel="1" x14ac:dyDescent="0.25">
      <c r="A32" s="50" t="s">
        <v>3</v>
      </c>
      <c r="B32" s="8"/>
      <c r="C32" s="117" t="s">
        <v>38</v>
      </c>
      <c r="D32" s="123"/>
      <c r="U32" s="123">
        <v>234000</v>
      </c>
      <c r="V32" s="14">
        <f t="shared" si="0"/>
        <v>0.23400000000000001</v>
      </c>
    </row>
    <row r="33" spans="1:22" outlineLevel="1" x14ac:dyDescent="0.25">
      <c r="A33" s="50" t="s">
        <v>3</v>
      </c>
      <c r="B33" s="8"/>
      <c r="C33" s="117" t="s">
        <v>25</v>
      </c>
      <c r="D33" s="123"/>
      <c r="U33" s="123">
        <v>60000</v>
      </c>
      <c r="V33" s="14">
        <f t="shared" si="0"/>
        <v>0.06</v>
      </c>
    </row>
    <row r="34" spans="1:22" outlineLevel="1" x14ac:dyDescent="0.25">
      <c r="A34" s="50" t="s">
        <v>3</v>
      </c>
      <c r="B34" s="8"/>
      <c r="C34" s="117" t="s">
        <v>23</v>
      </c>
      <c r="D34" s="123"/>
      <c r="U34" s="123">
        <v>38000</v>
      </c>
      <c r="V34" s="14">
        <f t="shared" si="0"/>
        <v>3.7999999999999999E-2</v>
      </c>
    </row>
    <row r="35" spans="1:22" outlineLevel="1" x14ac:dyDescent="0.25">
      <c r="A35" s="50" t="s">
        <v>3</v>
      </c>
      <c r="B35" s="8"/>
      <c r="C35" s="117" t="s">
        <v>24</v>
      </c>
      <c r="D35" s="123"/>
      <c r="U35" s="123">
        <v>80000</v>
      </c>
      <c r="V35" s="14">
        <f t="shared" si="0"/>
        <v>0.08</v>
      </c>
    </row>
    <row r="36" spans="1:22" outlineLevel="1" x14ac:dyDescent="0.25">
      <c r="A36" s="50" t="s">
        <v>3</v>
      </c>
      <c r="B36" s="8"/>
      <c r="C36" s="117" t="s">
        <v>39</v>
      </c>
      <c r="D36" s="123"/>
      <c r="U36" s="123">
        <v>20520</v>
      </c>
      <c r="V36" s="14">
        <f t="shared" ref="V36:V67" si="1">IF(U36&gt;0,U36/$U$2," ")</f>
        <v>2.052E-2</v>
      </c>
    </row>
    <row r="37" spans="1:22" outlineLevel="1" x14ac:dyDescent="0.25">
      <c r="A37" s="50" t="s">
        <v>3</v>
      </c>
      <c r="B37" s="8"/>
      <c r="C37" s="117" t="s">
        <v>26</v>
      </c>
      <c r="D37" s="123"/>
      <c r="U37" s="123">
        <v>5400</v>
      </c>
      <c r="V37" s="14">
        <f t="shared" si="1"/>
        <v>5.4000000000000003E-3</v>
      </c>
    </row>
    <row r="38" spans="1:22" outlineLevel="1" x14ac:dyDescent="0.25">
      <c r="A38" s="50" t="s">
        <v>3</v>
      </c>
      <c r="B38" s="8"/>
      <c r="C38" s="117" t="s">
        <v>27</v>
      </c>
      <c r="D38" s="123"/>
      <c r="U38" s="123">
        <v>3420</v>
      </c>
      <c r="V38" s="14">
        <f t="shared" si="1"/>
        <v>3.4199999999999999E-3</v>
      </c>
    </row>
    <row r="39" spans="1:22" outlineLevel="1" x14ac:dyDescent="0.25">
      <c r="A39" s="50" t="s">
        <v>3</v>
      </c>
      <c r="B39" s="8"/>
      <c r="C39" s="117" t="s">
        <v>28</v>
      </c>
      <c r="D39" s="123"/>
      <c r="U39" s="123">
        <v>7200</v>
      </c>
      <c r="V39" s="14">
        <f t="shared" si="1"/>
        <v>7.1999999999999998E-3</v>
      </c>
    </row>
    <row r="40" spans="1:22" x14ac:dyDescent="0.25">
      <c r="A40" s="50" t="s">
        <v>3</v>
      </c>
      <c r="B40" s="8"/>
      <c r="C40" s="9" t="s">
        <v>33</v>
      </c>
      <c r="D40" s="124">
        <f>U40</f>
        <v>3750</v>
      </c>
      <c r="U40" s="123">
        <v>3750</v>
      </c>
      <c r="V40" s="14">
        <f t="shared" si="1"/>
        <v>3.7499999999999999E-3</v>
      </c>
    </row>
    <row r="41" spans="1:22" x14ac:dyDescent="0.25">
      <c r="A41" s="50" t="s">
        <v>3</v>
      </c>
      <c r="B41" s="8"/>
      <c r="C41" s="9" t="s">
        <v>14</v>
      </c>
      <c r="D41" s="124">
        <f>U41</f>
        <v>4000</v>
      </c>
      <c r="U41" s="123">
        <v>4000</v>
      </c>
      <c r="V41" s="14">
        <f t="shared" si="1"/>
        <v>4.0000000000000001E-3</v>
      </c>
    </row>
    <row r="42" spans="1:22" x14ac:dyDescent="0.25">
      <c r="A42" s="50" t="s">
        <v>3</v>
      </c>
      <c r="B42" s="8"/>
      <c r="C42" s="9" t="s">
        <v>35</v>
      </c>
      <c r="D42" s="124">
        <f>U42</f>
        <v>2500</v>
      </c>
      <c r="U42" s="123">
        <v>2500</v>
      </c>
      <c r="V42" s="14">
        <f t="shared" si="1"/>
        <v>2.5000000000000001E-3</v>
      </c>
    </row>
    <row r="43" spans="1:22" x14ac:dyDescent="0.25">
      <c r="A43" s="50" t="s">
        <v>3</v>
      </c>
      <c r="B43" s="8"/>
      <c r="C43" s="9" t="s">
        <v>15</v>
      </c>
      <c r="D43" s="124">
        <f>U43</f>
        <v>15000</v>
      </c>
      <c r="U43" s="123">
        <v>15000</v>
      </c>
      <c r="V43" s="14">
        <f t="shared" si="1"/>
        <v>1.4999999999999999E-2</v>
      </c>
    </row>
    <row r="44" spans="1:22" x14ac:dyDescent="0.25">
      <c r="A44" s="50" t="s">
        <v>3</v>
      </c>
      <c r="B44" s="8"/>
      <c r="C44" s="47" t="s">
        <v>51</v>
      </c>
      <c r="D44" s="123">
        <f>SUM(U45:U46)</f>
        <v>7200</v>
      </c>
      <c r="U44" s="123"/>
      <c r="V44" s="14" t="str">
        <f t="shared" si="1"/>
        <v xml:space="preserve"> </v>
      </c>
    </row>
    <row r="45" spans="1:22" outlineLevel="1" x14ac:dyDescent="0.25">
      <c r="A45" s="50" t="s">
        <v>3</v>
      </c>
      <c r="B45" s="8"/>
      <c r="C45" s="117" t="s">
        <v>41</v>
      </c>
      <c r="D45" s="123"/>
      <c r="U45" s="123">
        <v>6000</v>
      </c>
      <c r="V45" s="14">
        <f t="shared" si="1"/>
        <v>6.0000000000000001E-3</v>
      </c>
    </row>
    <row r="46" spans="1:22" outlineLevel="1" x14ac:dyDescent="0.25">
      <c r="A46" s="50" t="s">
        <v>3</v>
      </c>
      <c r="B46" s="8"/>
      <c r="C46" s="117" t="s">
        <v>42</v>
      </c>
      <c r="D46" s="123"/>
      <c r="U46" s="123">
        <v>1200</v>
      </c>
      <c r="V46" s="14">
        <f t="shared" si="1"/>
        <v>1.1999999999999999E-3</v>
      </c>
    </row>
    <row r="47" spans="1:22" x14ac:dyDescent="0.25">
      <c r="A47" s="50" t="s">
        <v>3</v>
      </c>
      <c r="B47" s="8"/>
      <c r="C47" s="9" t="s">
        <v>6</v>
      </c>
      <c r="D47" s="124">
        <f>U47</f>
        <v>182000</v>
      </c>
      <c r="U47" s="123">
        <v>182000</v>
      </c>
      <c r="V47" s="14">
        <f t="shared" si="1"/>
        <v>0.182</v>
      </c>
    </row>
    <row r="48" spans="1:22" x14ac:dyDescent="0.25">
      <c r="A48" s="50" t="s">
        <v>3</v>
      </c>
      <c r="B48" s="8"/>
      <c r="C48" s="47" t="s">
        <v>52</v>
      </c>
      <c r="D48" s="123">
        <f>SUM(U49:U50)</f>
        <v>3900</v>
      </c>
      <c r="U48" s="123"/>
      <c r="V48" s="14" t="str">
        <f t="shared" si="1"/>
        <v xml:space="preserve"> </v>
      </c>
    </row>
    <row r="49" spans="1:22" outlineLevel="1" x14ac:dyDescent="0.25">
      <c r="A49" s="50" t="s">
        <v>3</v>
      </c>
      <c r="B49" s="8"/>
      <c r="C49" s="117" t="s">
        <v>43</v>
      </c>
      <c r="D49" s="123"/>
      <c r="U49" s="123">
        <v>900</v>
      </c>
      <c r="V49" s="14">
        <f t="shared" si="1"/>
        <v>8.9999999999999998E-4</v>
      </c>
    </row>
    <row r="50" spans="1:22" outlineLevel="1" x14ac:dyDescent="0.25">
      <c r="A50" s="50" t="s">
        <v>3</v>
      </c>
      <c r="B50" s="8"/>
      <c r="C50" s="117" t="s">
        <v>44</v>
      </c>
      <c r="D50" s="123"/>
      <c r="U50" s="123">
        <v>3000</v>
      </c>
      <c r="V50" s="14">
        <f t="shared" si="1"/>
        <v>3.0000000000000001E-3</v>
      </c>
    </row>
    <row r="51" spans="1:22" x14ac:dyDescent="0.25">
      <c r="A51" s="50" t="s">
        <v>3</v>
      </c>
      <c r="B51" s="8"/>
      <c r="C51" s="9" t="s">
        <v>7</v>
      </c>
      <c r="D51" s="124">
        <f>U51</f>
        <v>12400</v>
      </c>
      <c r="U51" s="123">
        <v>12400</v>
      </c>
      <c r="V51" s="14">
        <f t="shared" si="1"/>
        <v>1.24E-2</v>
      </c>
    </row>
    <row r="52" spans="1:22" x14ac:dyDescent="0.25">
      <c r="A52" s="50" t="s">
        <v>3</v>
      </c>
      <c r="B52" s="8"/>
      <c r="C52" s="9" t="s">
        <v>16</v>
      </c>
      <c r="D52" s="131">
        <f>U52</f>
        <v>1680</v>
      </c>
      <c r="U52" s="131">
        <v>1680</v>
      </c>
      <c r="V52" s="19">
        <f t="shared" si="1"/>
        <v>1.6800000000000001E-3</v>
      </c>
    </row>
    <row r="53" spans="1:22" ht="5.25" customHeight="1" x14ac:dyDescent="0.25">
      <c r="U53" s="41"/>
    </row>
    <row r="54" spans="1:22" x14ac:dyDescent="0.25">
      <c r="A54" s="50"/>
      <c r="B54" s="8"/>
      <c r="C54" s="9" t="s">
        <v>53</v>
      </c>
      <c r="D54" s="42">
        <f>SUM(D4:D52)</f>
        <v>1111870</v>
      </c>
      <c r="U54" s="42">
        <f>SUM(U4:U52)</f>
        <v>1111870</v>
      </c>
      <c r="V54" s="19">
        <f>IF(U54&gt;0,U54/$U$2," ")</f>
        <v>1.1118699999999999</v>
      </c>
    </row>
    <row r="55" spans="1:22" x14ac:dyDescent="0.25">
      <c r="D55" s="129"/>
      <c r="U55" s="129"/>
      <c r="V55" s="87"/>
    </row>
    <row r="56" spans="1:22" ht="15.75" thickBot="1" x14ac:dyDescent="0.3">
      <c r="C56" s="2" t="s">
        <v>46</v>
      </c>
      <c r="D56" s="128">
        <f>D2-D54</f>
        <v>-111870</v>
      </c>
      <c r="U56" s="128">
        <f>U2-U54</f>
        <v>-111870</v>
      </c>
      <c r="V56" s="127">
        <f>U56/$U$2</f>
        <v>-0.11187</v>
      </c>
    </row>
    <row r="57" spans="1:22" ht="15.75" thickTop="1" x14ac:dyDescent="0.25"/>
  </sheetData>
  <pageMargins left="0.7" right="0.7" top="0.76" bottom="0.56999999999999995" header="0.3" footer="0.3"/>
  <pageSetup orientation="portrait" horizontalDpi="300" verticalDpi="300" r:id="rId1"/>
  <headerFooter>
    <oddFooter>&amp;L&amp;9© Info Plus Accounting, Inc.&amp;C&amp;9All Rights Reserved&amp;R&amp;9http://BuildYourNumbers.com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zoomScale="115" zoomScaleNormal="115" workbookViewId="0">
      <pane ySplit="1" topLeftCell="A2" activePane="bottomLeft" state="frozenSplit"/>
      <selection activeCell="L12" sqref="L12"/>
      <selection pane="bottomLeft" activeCell="A3" sqref="A3"/>
    </sheetView>
  </sheetViews>
  <sheetFormatPr defaultRowHeight="15" outlineLevelRow="1" outlineLevelCol="1" x14ac:dyDescent="0.25"/>
  <cols>
    <col min="1" max="1" width="9.140625" style="51" customWidth="1"/>
    <col min="2" max="2" width="2.28515625" style="6" customWidth="1"/>
    <col min="3" max="3" width="46.85546875" style="2" bestFit="1" customWidth="1"/>
    <col min="4" max="4" width="12.140625" style="41" customWidth="1" outlineLevel="1"/>
    <col min="5" max="5" width="4.140625" style="5" customWidth="1"/>
    <col min="6" max="6" width="14.28515625" style="13" hidden="1" customWidth="1" outlineLevel="1"/>
    <col min="7" max="7" width="9.140625" style="5" hidden="1" customWidth="1" outlineLevel="1"/>
    <col min="8" max="8" width="9.140625" style="5" collapsed="1"/>
    <col min="9" max="16384" width="9.140625" style="5"/>
  </cols>
  <sheetData>
    <row r="1" spans="1:7" s="4" customFormat="1" ht="15.75" thickBot="1" x14ac:dyDescent="0.3">
      <c r="A1" s="49" t="s">
        <v>1</v>
      </c>
      <c r="B1" s="3"/>
      <c r="C1" s="7" t="s">
        <v>0</v>
      </c>
      <c r="D1" s="118" t="s">
        <v>45</v>
      </c>
      <c r="E1" s="35"/>
      <c r="F1" s="17" t="s">
        <v>75</v>
      </c>
      <c r="G1" s="35" t="s">
        <v>72</v>
      </c>
    </row>
    <row r="2" spans="1:7" ht="15.75" thickTop="1" x14ac:dyDescent="0.25">
      <c r="A2" s="50" t="s">
        <v>2</v>
      </c>
      <c r="B2" s="8"/>
      <c r="C2" s="9" t="s">
        <v>95</v>
      </c>
      <c r="D2" s="130">
        <f>F2</f>
        <v>1000000</v>
      </c>
      <c r="E2" s="120"/>
      <c r="F2" s="130">
        <v>1000000</v>
      </c>
    </row>
    <row r="3" spans="1:7" x14ac:dyDescent="0.25">
      <c r="A3" s="50"/>
      <c r="B3" s="8"/>
      <c r="C3" s="9"/>
      <c r="F3" s="41"/>
    </row>
    <row r="4" spans="1:7" x14ac:dyDescent="0.25">
      <c r="A4" s="50" t="s">
        <v>3</v>
      </c>
      <c r="B4" s="8"/>
      <c r="C4" s="9" t="s">
        <v>37</v>
      </c>
      <c r="D4" s="40">
        <f>F4</f>
        <v>1400</v>
      </c>
      <c r="E4" s="14"/>
      <c r="F4" s="41">
        <v>1400</v>
      </c>
      <c r="G4" s="14">
        <f t="shared" ref="G4:G35" si="0">IF(F4&gt;0,F4/$F$2," ")</f>
        <v>1.4E-3</v>
      </c>
    </row>
    <row r="5" spans="1:7" x14ac:dyDescent="0.25">
      <c r="A5" s="50" t="s">
        <v>3</v>
      </c>
      <c r="B5" s="8"/>
      <c r="C5" s="47" t="s">
        <v>47</v>
      </c>
      <c r="D5" s="123">
        <f>SUM(F6:F7)</f>
        <v>38700</v>
      </c>
      <c r="E5" s="14"/>
      <c r="F5" s="123"/>
      <c r="G5" s="14" t="str">
        <f t="shared" si="0"/>
        <v xml:space="preserve"> </v>
      </c>
    </row>
    <row r="6" spans="1:7" outlineLevel="1" x14ac:dyDescent="0.25">
      <c r="A6" s="50" t="s">
        <v>3</v>
      </c>
      <c r="B6" s="8"/>
      <c r="C6" s="117" t="s">
        <v>17</v>
      </c>
      <c r="D6" s="123"/>
      <c r="E6" s="14"/>
      <c r="F6" s="123">
        <v>30000</v>
      </c>
      <c r="G6" s="14">
        <f t="shared" si="0"/>
        <v>0.03</v>
      </c>
    </row>
    <row r="7" spans="1:7" outlineLevel="1" x14ac:dyDescent="0.25">
      <c r="A7" s="50" t="s">
        <v>3</v>
      </c>
      <c r="B7" s="8"/>
      <c r="C7" s="117" t="s">
        <v>18</v>
      </c>
      <c r="D7" s="123"/>
      <c r="E7" s="14"/>
      <c r="F7" s="123">
        <v>8700</v>
      </c>
      <c r="G7" s="14">
        <f t="shared" si="0"/>
        <v>8.6999999999999994E-3</v>
      </c>
    </row>
    <row r="8" spans="1:7" x14ac:dyDescent="0.25">
      <c r="A8" s="50" t="s">
        <v>3</v>
      </c>
      <c r="B8" s="8"/>
      <c r="C8" s="9" t="s">
        <v>8</v>
      </c>
      <c r="D8" s="124">
        <f>F8</f>
        <v>350</v>
      </c>
      <c r="E8" s="14"/>
      <c r="F8" s="123">
        <v>350</v>
      </c>
      <c r="G8" s="14">
        <f t="shared" si="0"/>
        <v>3.5E-4</v>
      </c>
    </row>
    <row r="9" spans="1:7" x14ac:dyDescent="0.25">
      <c r="A9" s="50" t="s">
        <v>3</v>
      </c>
      <c r="B9" s="8"/>
      <c r="C9" s="47" t="s">
        <v>58</v>
      </c>
      <c r="D9" s="124">
        <f>SUM(F10:F11)</f>
        <v>36000</v>
      </c>
      <c r="E9" s="14"/>
      <c r="F9" s="123"/>
      <c r="G9" s="14" t="str">
        <f t="shared" si="0"/>
        <v xml:space="preserve"> </v>
      </c>
    </row>
    <row r="10" spans="1:7" outlineLevel="1" x14ac:dyDescent="0.25">
      <c r="A10" s="50" t="s">
        <v>3</v>
      </c>
      <c r="B10" s="8"/>
      <c r="C10" s="117" t="s">
        <v>59</v>
      </c>
      <c r="D10" s="124"/>
      <c r="E10" s="14"/>
      <c r="F10" s="123">
        <v>18000</v>
      </c>
      <c r="G10" s="14">
        <f t="shared" si="0"/>
        <v>1.7999999999999999E-2</v>
      </c>
    </row>
    <row r="11" spans="1:7" outlineLevel="1" x14ac:dyDescent="0.25">
      <c r="A11" s="50" t="s">
        <v>3</v>
      </c>
      <c r="B11" s="8"/>
      <c r="C11" s="117" t="s">
        <v>60</v>
      </c>
      <c r="D11" s="124"/>
      <c r="E11" s="14"/>
      <c r="F11" s="123">
        <v>18000</v>
      </c>
      <c r="G11" s="14">
        <f t="shared" si="0"/>
        <v>1.7999999999999999E-2</v>
      </c>
    </row>
    <row r="12" spans="1:7" x14ac:dyDescent="0.25">
      <c r="A12" s="50" t="s">
        <v>3</v>
      </c>
      <c r="B12" s="8"/>
      <c r="C12" s="9" t="s">
        <v>4</v>
      </c>
      <c r="D12" s="124">
        <f>F12</f>
        <v>4000</v>
      </c>
      <c r="E12" s="14"/>
      <c r="F12" s="123">
        <v>4000</v>
      </c>
      <c r="G12" s="14">
        <f t="shared" si="0"/>
        <v>4.0000000000000001E-3</v>
      </c>
    </row>
    <row r="13" spans="1:7" x14ac:dyDescent="0.25">
      <c r="A13" s="50" t="s">
        <v>3</v>
      </c>
      <c r="B13" s="8"/>
      <c r="C13" s="9" t="s">
        <v>9</v>
      </c>
      <c r="D13" s="124">
        <f>F13</f>
        <v>1150</v>
      </c>
      <c r="E13" s="14"/>
      <c r="F13" s="123">
        <v>1150</v>
      </c>
      <c r="G13" s="14">
        <f t="shared" si="0"/>
        <v>1.15E-3</v>
      </c>
    </row>
    <row r="14" spans="1:7" x14ac:dyDescent="0.25">
      <c r="A14" s="50" t="s">
        <v>3</v>
      </c>
      <c r="B14" s="8"/>
      <c r="C14" s="47" t="s">
        <v>48</v>
      </c>
      <c r="D14" s="123">
        <f>SUM(F15:F16)</f>
        <v>6800</v>
      </c>
      <c r="E14" s="14"/>
      <c r="F14" s="123"/>
      <c r="G14" s="14" t="str">
        <f t="shared" si="0"/>
        <v xml:space="preserve"> </v>
      </c>
    </row>
    <row r="15" spans="1:7" outlineLevel="1" x14ac:dyDescent="0.25">
      <c r="A15" s="50" t="s">
        <v>3</v>
      </c>
      <c r="B15" s="8"/>
      <c r="C15" s="117" t="s">
        <v>19</v>
      </c>
      <c r="D15" s="123"/>
      <c r="E15" s="14"/>
      <c r="F15" s="123">
        <v>1200</v>
      </c>
      <c r="G15" s="14">
        <f t="shared" si="0"/>
        <v>1.1999999999999999E-3</v>
      </c>
    </row>
    <row r="16" spans="1:7" outlineLevel="1" x14ac:dyDescent="0.25">
      <c r="A16" s="50" t="s">
        <v>3</v>
      </c>
      <c r="B16" s="8"/>
      <c r="C16" s="117" t="s">
        <v>20</v>
      </c>
      <c r="D16" s="123"/>
      <c r="E16" s="14"/>
      <c r="F16" s="123">
        <v>5600</v>
      </c>
      <c r="G16" s="14">
        <f t="shared" si="0"/>
        <v>5.5999999999999999E-3</v>
      </c>
    </row>
    <row r="17" spans="1:7" x14ac:dyDescent="0.25">
      <c r="A17" s="50" t="s">
        <v>3</v>
      </c>
      <c r="B17" s="8"/>
      <c r="C17" s="9" t="s">
        <v>5</v>
      </c>
      <c r="D17" s="124">
        <f>F17</f>
        <v>35000</v>
      </c>
      <c r="E17" s="14"/>
      <c r="F17" s="123">
        <v>35000</v>
      </c>
      <c r="G17" s="14">
        <f t="shared" si="0"/>
        <v>3.5000000000000003E-2</v>
      </c>
    </row>
    <row r="18" spans="1:7" x14ac:dyDescent="0.25">
      <c r="A18" s="50" t="s">
        <v>3</v>
      </c>
      <c r="B18" s="8"/>
      <c r="C18" s="47" t="s">
        <v>49</v>
      </c>
      <c r="D18" s="123">
        <f>SUM(F19:F22)</f>
        <v>54020</v>
      </c>
      <c r="E18" s="14"/>
      <c r="F18" s="123"/>
      <c r="G18" s="14" t="str">
        <f t="shared" si="0"/>
        <v xml:space="preserve"> </v>
      </c>
    </row>
    <row r="19" spans="1:7" outlineLevel="1" x14ac:dyDescent="0.25">
      <c r="A19" s="50" t="s">
        <v>3</v>
      </c>
      <c r="B19" s="8"/>
      <c r="C19" s="117" t="s">
        <v>34</v>
      </c>
      <c r="D19" s="123"/>
      <c r="E19" s="14"/>
      <c r="F19" s="123">
        <v>520</v>
      </c>
      <c r="G19" s="14">
        <f t="shared" si="0"/>
        <v>5.1999999999999995E-4</v>
      </c>
    </row>
    <row r="20" spans="1:7" outlineLevel="1" x14ac:dyDescent="0.25">
      <c r="A20" s="50" t="s">
        <v>3</v>
      </c>
      <c r="B20" s="8"/>
      <c r="C20" s="117" t="s">
        <v>21</v>
      </c>
      <c r="D20" s="123"/>
      <c r="E20" s="14"/>
      <c r="F20" s="123">
        <v>15000</v>
      </c>
      <c r="G20" s="14">
        <f t="shared" si="0"/>
        <v>1.4999999999999999E-2</v>
      </c>
    </row>
    <row r="21" spans="1:7" outlineLevel="1" x14ac:dyDescent="0.25">
      <c r="A21" s="50" t="s">
        <v>3</v>
      </c>
      <c r="B21" s="8"/>
      <c r="C21" s="117" t="s">
        <v>22</v>
      </c>
      <c r="D21" s="123"/>
      <c r="E21" s="14"/>
      <c r="F21" s="123">
        <v>8500</v>
      </c>
      <c r="G21" s="14">
        <f t="shared" si="0"/>
        <v>8.5000000000000006E-3</v>
      </c>
    </row>
    <row r="22" spans="1:7" outlineLevel="1" x14ac:dyDescent="0.25">
      <c r="A22" s="50" t="s">
        <v>3</v>
      </c>
      <c r="B22" s="8"/>
      <c r="C22" s="117" t="s">
        <v>40</v>
      </c>
      <c r="D22" s="123"/>
      <c r="E22" s="14"/>
      <c r="F22" s="123">
        <v>30000</v>
      </c>
      <c r="G22" s="14">
        <f t="shared" si="0"/>
        <v>0.03</v>
      </c>
    </row>
    <row r="23" spans="1:7" x14ac:dyDescent="0.25">
      <c r="A23" s="50" t="s">
        <v>3</v>
      </c>
      <c r="B23" s="8"/>
      <c r="C23" s="9" t="s">
        <v>10</v>
      </c>
      <c r="D23" s="124">
        <f>F23</f>
        <v>3600</v>
      </c>
      <c r="E23" s="14"/>
      <c r="F23" s="123">
        <v>3600</v>
      </c>
      <c r="G23" s="14">
        <f t="shared" si="0"/>
        <v>3.5999999999999999E-3</v>
      </c>
    </row>
    <row r="24" spans="1:7" x14ac:dyDescent="0.25">
      <c r="A24" s="50" t="s">
        <v>3</v>
      </c>
      <c r="B24" s="8"/>
      <c r="C24" s="9" t="s">
        <v>29</v>
      </c>
      <c r="D24" s="124">
        <f>F24</f>
        <v>220000</v>
      </c>
      <c r="E24" s="14"/>
      <c r="F24" s="123">
        <v>220000</v>
      </c>
      <c r="G24" s="14">
        <f t="shared" si="0"/>
        <v>0.22</v>
      </c>
    </row>
    <row r="25" spans="1:7" x14ac:dyDescent="0.25">
      <c r="A25" s="50" t="s">
        <v>3</v>
      </c>
      <c r="B25" s="8"/>
      <c r="C25" s="9" t="s">
        <v>36</v>
      </c>
      <c r="D25" s="124">
        <f>F25</f>
        <v>2500</v>
      </c>
      <c r="E25" s="14"/>
      <c r="F25" s="123">
        <v>2500</v>
      </c>
      <c r="G25" s="14">
        <f t="shared" si="0"/>
        <v>2.5000000000000001E-3</v>
      </c>
    </row>
    <row r="26" spans="1:7" x14ac:dyDescent="0.25">
      <c r="A26" s="50" t="s">
        <v>3</v>
      </c>
      <c r="B26" s="8"/>
      <c r="C26" s="9" t="s">
        <v>11</v>
      </c>
      <c r="D26" s="124">
        <f>F26</f>
        <v>1000</v>
      </c>
      <c r="E26" s="14"/>
      <c r="F26" s="123">
        <v>1000</v>
      </c>
      <c r="G26" s="14">
        <f t="shared" si="0"/>
        <v>1E-3</v>
      </c>
    </row>
    <row r="27" spans="1:7" x14ac:dyDescent="0.25">
      <c r="A27" s="50" t="s">
        <v>3</v>
      </c>
      <c r="B27" s="8"/>
      <c r="C27" s="47" t="s">
        <v>50</v>
      </c>
      <c r="D27" s="123">
        <f>SUM(F28:F29)</f>
        <v>25480</v>
      </c>
      <c r="E27" s="14"/>
      <c r="F27" s="123"/>
      <c r="G27" s="14" t="str">
        <f t="shared" si="0"/>
        <v xml:space="preserve"> </v>
      </c>
    </row>
    <row r="28" spans="1:7" outlineLevel="1" x14ac:dyDescent="0.25">
      <c r="A28" s="50" t="s">
        <v>3</v>
      </c>
      <c r="B28" s="8"/>
      <c r="C28" s="117" t="s">
        <v>30</v>
      </c>
      <c r="D28" s="123"/>
      <c r="E28" s="14"/>
      <c r="F28" s="123">
        <v>25000</v>
      </c>
      <c r="G28" s="14">
        <f t="shared" si="0"/>
        <v>2.5000000000000001E-2</v>
      </c>
    </row>
    <row r="29" spans="1:7" outlineLevel="1" x14ac:dyDescent="0.25">
      <c r="A29" s="50" t="s">
        <v>3</v>
      </c>
      <c r="B29" s="8"/>
      <c r="C29" s="117" t="s">
        <v>31</v>
      </c>
      <c r="D29" s="123"/>
      <c r="E29" s="14"/>
      <c r="F29" s="123">
        <v>480</v>
      </c>
      <c r="G29" s="14">
        <f t="shared" si="0"/>
        <v>4.8000000000000001E-4</v>
      </c>
    </row>
    <row r="30" spans="1:7" x14ac:dyDescent="0.25">
      <c r="A30" s="50" t="s">
        <v>3</v>
      </c>
      <c r="B30" s="8"/>
      <c r="C30" s="9" t="s">
        <v>12</v>
      </c>
      <c r="D30" s="124">
        <f>F30</f>
        <v>900</v>
      </c>
      <c r="E30" s="14"/>
      <c r="F30" s="123">
        <v>900</v>
      </c>
      <c r="G30" s="14">
        <f t="shared" si="0"/>
        <v>8.9999999999999998E-4</v>
      </c>
    </row>
    <row r="31" spans="1:7" x14ac:dyDescent="0.25">
      <c r="A31" s="50" t="s">
        <v>3</v>
      </c>
      <c r="B31" s="8"/>
      <c r="C31" s="47" t="s">
        <v>13</v>
      </c>
      <c r="D31" s="123">
        <f>SUM(F32:F39)</f>
        <v>448540</v>
      </c>
      <c r="E31" s="14"/>
      <c r="F31" s="123"/>
      <c r="G31" s="14" t="str">
        <f t="shared" si="0"/>
        <v xml:space="preserve"> </v>
      </c>
    </row>
    <row r="32" spans="1:7" outlineLevel="1" x14ac:dyDescent="0.25">
      <c r="A32" s="50" t="s">
        <v>3</v>
      </c>
      <c r="B32" s="8"/>
      <c r="C32" s="117" t="s">
        <v>38</v>
      </c>
      <c r="D32" s="123"/>
      <c r="E32" s="14"/>
      <c r="F32" s="123">
        <v>234000</v>
      </c>
      <c r="G32" s="14">
        <f t="shared" si="0"/>
        <v>0.23400000000000001</v>
      </c>
    </row>
    <row r="33" spans="1:7" outlineLevel="1" x14ac:dyDescent="0.25">
      <c r="A33" s="50" t="s">
        <v>3</v>
      </c>
      <c r="B33" s="8"/>
      <c r="C33" s="117" t="s">
        <v>25</v>
      </c>
      <c r="D33" s="123"/>
      <c r="E33" s="14"/>
      <c r="F33" s="123">
        <v>60000</v>
      </c>
      <c r="G33" s="14">
        <f t="shared" si="0"/>
        <v>0.06</v>
      </c>
    </row>
    <row r="34" spans="1:7" outlineLevel="1" x14ac:dyDescent="0.25">
      <c r="A34" s="50" t="s">
        <v>3</v>
      </c>
      <c r="B34" s="8"/>
      <c r="C34" s="117" t="s">
        <v>23</v>
      </c>
      <c r="D34" s="123"/>
      <c r="E34" s="14"/>
      <c r="F34" s="123">
        <v>38000</v>
      </c>
      <c r="G34" s="14">
        <f t="shared" si="0"/>
        <v>3.7999999999999999E-2</v>
      </c>
    </row>
    <row r="35" spans="1:7" outlineLevel="1" x14ac:dyDescent="0.25">
      <c r="A35" s="50" t="s">
        <v>3</v>
      </c>
      <c r="B35" s="8"/>
      <c r="C35" s="117" t="s">
        <v>24</v>
      </c>
      <c r="D35" s="123"/>
      <c r="E35" s="14"/>
      <c r="F35" s="123">
        <v>80000</v>
      </c>
      <c r="G35" s="14">
        <f t="shared" si="0"/>
        <v>0.08</v>
      </c>
    </row>
    <row r="36" spans="1:7" outlineLevel="1" x14ac:dyDescent="0.25">
      <c r="A36" s="50" t="s">
        <v>3</v>
      </c>
      <c r="B36" s="8"/>
      <c r="C36" s="117" t="s">
        <v>39</v>
      </c>
      <c r="D36" s="123"/>
      <c r="E36" s="14"/>
      <c r="F36" s="123">
        <v>20520</v>
      </c>
      <c r="G36" s="14">
        <f t="shared" ref="G36:G67" si="1">IF(F36&gt;0,F36/$F$2," ")</f>
        <v>2.052E-2</v>
      </c>
    </row>
    <row r="37" spans="1:7" outlineLevel="1" x14ac:dyDescent="0.25">
      <c r="A37" s="50" t="s">
        <v>3</v>
      </c>
      <c r="B37" s="8"/>
      <c r="C37" s="117" t="s">
        <v>26</v>
      </c>
      <c r="D37" s="123"/>
      <c r="E37" s="14"/>
      <c r="F37" s="123">
        <v>5400</v>
      </c>
      <c r="G37" s="14">
        <f t="shared" si="1"/>
        <v>5.4000000000000003E-3</v>
      </c>
    </row>
    <row r="38" spans="1:7" outlineLevel="1" x14ac:dyDescent="0.25">
      <c r="A38" s="50" t="s">
        <v>3</v>
      </c>
      <c r="B38" s="8"/>
      <c r="C38" s="117" t="s">
        <v>27</v>
      </c>
      <c r="D38" s="123"/>
      <c r="E38" s="14"/>
      <c r="F38" s="123">
        <v>3420</v>
      </c>
      <c r="G38" s="14">
        <f t="shared" si="1"/>
        <v>3.4199999999999999E-3</v>
      </c>
    </row>
    <row r="39" spans="1:7" outlineLevel="1" x14ac:dyDescent="0.25">
      <c r="A39" s="50" t="s">
        <v>3</v>
      </c>
      <c r="B39" s="8"/>
      <c r="C39" s="117" t="s">
        <v>28</v>
      </c>
      <c r="D39" s="123"/>
      <c r="E39" s="14"/>
      <c r="F39" s="123">
        <v>7200</v>
      </c>
      <c r="G39" s="14">
        <f t="shared" si="1"/>
        <v>7.1999999999999998E-3</v>
      </c>
    </row>
    <row r="40" spans="1:7" x14ac:dyDescent="0.25">
      <c r="A40" s="50" t="s">
        <v>3</v>
      </c>
      <c r="B40" s="8"/>
      <c r="C40" s="9" t="s">
        <v>33</v>
      </c>
      <c r="D40" s="124">
        <f>F40</f>
        <v>3750</v>
      </c>
      <c r="E40" s="14"/>
      <c r="F40" s="123">
        <v>3750</v>
      </c>
      <c r="G40" s="14">
        <f t="shared" si="1"/>
        <v>3.7499999999999999E-3</v>
      </c>
    </row>
    <row r="41" spans="1:7" x14ac:dyDescent="0.25">
      <c r="A41" s="50" t="s">
        <v>3</v>
      </c>
      <c r="B41" s="8"/>
      <c r="C41" s="9" t="s">
        <v>14</v>
      </c>
      <c r="D41" s="124">
        <f>F41</f>
        <v>4000</v>
      </c>
      <c r="E41" s="14"/>
      <c r="F41" s="123">
        <v>4000</v>
      </c>
      <c r="G41" s="14">
        <f t="shared" si="1"/>
        <v>4.0000000000000001E-3</v>
      </c>
    </row>
    <row r="42" spans="1:7" x14ac:dyDescent="0.25">
      <c r="A42" s="50" t="s">
        <v>3</v>
      </c>
      <c r="B42" s="8"/>
      <c r="C42" s="9" t="s">
        <v>35</v>
      </c>
      <c r="D42" s="124">
        <f>F42</f>
        <v>2500</v>
      </c>
      <c r="E42" s="14"/>
      <c r="F42" s="123">
        <v>2500</v>
      </c>
      <c r="G42" s="14">
        <f t="shared" si="1"/>
        <v>2.5000000000000001E-3</v>
      </c>
    </row>
    <row r="43" spans="1:7" x14ac:dyDescent="0.25">
      <c r="A43" s="50" t="s">
        <v>3</v>
      </c>
      <c r="B43" s="8"/>
      <c r="C43" s="9" t="s">
        <v>15</v>
      </c>
      <c r="D43" s="124">
        <f>F43</f>
        <v>15000</v>
      </c>
      <c r="E43" s="14"/>
      <c r="F43" s="123">
        <v>15000</v>
      </c>
      <c r="G43" s="14">
        <f t="shared" si="1"/>
        <v>1.4999999999999999E-2</v>
      </c>
    </row>
    <row r="44" spans="1:7" x14ac:dyDescent="0.25">
      <c r="A44" s="50" t="s">
        <v>3</v>
      </c>
      <c r="B44" s="8"/>
      <c r="C44" s="47" t="s">
        <v>51</v>
      </c>
      <c r="D44" s="123">
        <f>SUM(F45:F46)</f>
        <v>7200</v>
      </c>
      <c r="E44" s="14"/>
      <c r="F44" s="123"/>
      <c r="G44" s="14" t="str">
        <f t="shared" si="1"/>
        <v xml:space="preserve"> </v>
      </c>
    </row>
    <row r="45" spans="1:7" outlineLevel="1" x14ac:dyDescent="0.25">
      <c r="A45" s="50" t="s">
        <v>3</v>
      </c>
      <c r="B45" s="8"/>
      <c r="C45" s="117" t="s">
        <v>41</v>
      </c>
      <c r="D45" s="123"/>
      <c r="E45" s="14"/>
      <c r="F45" s="123">
        <v>6000</v>
      </c>
      <c r="G45" s="14">
        <f t="shared" si="1"/>
        <v>6.0000000000000001E-3</v>
      </c>
    </row>
    <row r="46" spans="1:7" outlineLevel="1" x14ac:dyDescent="0.25">
      <c r="A46" s="50" t="s">
        <v>3</v>
      </c>
      <c r="B46" s="8"/>
      <c r="C46" s="117" t="s">
        <v>42</v>
      </c>
      <c r="D46" s="123"/>
      <c r="E46" s="14"/>
      <c r="F46" s="123">
        <v>1200</v>
      </c>
      <c r="G46" s="14">
        <f t="shared" si="1"/>
        <v>1.1999999999999999E-3</v>
      </c>
    </row>
    <row r="47" spans="1:7" x14ac:dyDescent="0.25">
      <c r="A47" s="50" t="s">
        <v>3</v>
      </c>
      <c r="B47" s="8"/>
      <c r="C47" s="9" t="s">
        <v>6</v>
      </c>
      <c r="D47" s="124">
        <f>F47</f>
        <v>182000</v>
      </c>
      <c r="E47" s="14"/>
      <c r="F47" s="123">
        <v>182000</v>
      </c>
      <c r="G47" s="14">
        <f t="shared" si="1"/>
        <v>0.182</v>
      </c>
    </row>
    <row r="48" spans="1:7" x14ac:dyDescent="0.25">
      <c r="A48" s="50" t="s">
        <v>3</v>
      </c>
      <c r="B48" s="8"/>
      <c r="C48" s="47" t="s">
        <v>52</v>
      </c>
      <c r="D48" s="123">
        <f>SUM(F49:F50)</f>
        <v>3900</v>
      </c>
      <c r="E48" s="14"/>
      <c r="F48" s="123"/>
      <c r="G48" s="14" t="str">
        <f t="shared" si="1"/>
        <v xml:space="preserve"> </v>
      </c>
    </row>
    <row r="49" spans="1:7" outlineLevel="1" x14ac:dyDescent="0.25">
      <c r="A49" s="50" t="s">
        <v>3</v>
      </c>
      <c r="B49" s="8"/>
      <c r="C49" s="117" t="s">
        <v>43</v>
      </c>
      <c r="D49" s="123"/>
      <c r="E49" s="14"/>
      <c r="F49" s="123">
        <v>900</v>
      </c>
      <c r="G49" s="14">
        <f t="shared" si="1"/>
        <v>8.9999999999999998E-4</v>
      </c>
    </row>
    <row r="50" spans="1:7" outlineLevel="1" x14ac:dyDescent="0.25">
      <c r="A50" s="50" t="s">
        <v>3</v>
      </c>
      <c r="B50" s="8"/>
      <c r="C50" s="117" t="s">
        <v>44</v>
      </c>
      <c r="D50" s="123"/>
      <c r="E50" s="14"/>
      <c r="F50" s="123">
        <v>3000</v>
      </c>
      <c r="G50" s="14">
        <f t="shared" si="1"/>
        <v>3.0000000000000001E-3</v>
      </c>
    </row>
    <row r="51" spans="1:7" x14ac:dyDescent="0.25">
      <c r="A51" s="50" t="s">
        <v>3</v>
      </c>
      <c r="B51" s="8"/>
      <c r="C51" s="9" t="s">
        <v>7</v>
      </c>
      <c r="D51" s="124">
        <f>F51</f>
        <v>12400</v>
      </c>
      <c r="E51" s="14"/>
      <c r="F51" s="123">
        <v>12400</v>
      </c>
      <c r="G51" s="14">
        <f t="shared" si="1"/>
        <v>1.24E-2</v>
      </c>
    </row>
    <row r="52" spans="1:7" x14ac:dyDescent="0.25">
      <c r="A52" s="50" t="s">
        <v>3</v>
      </c>
      <c r="B52" s="8"/>
      <c r="C52" s="9" t="s">
        <v>16</v>
      </c>
      <c r="D52" s="131">
        <f>F52</f>
        <v>1680</v>
      </c>
      <c r="E52" s="14"/>
      <c r="F52" s="131">
        <v>1680</v>
      </c>
      <c r="G52" s="19">
        <f t="shared" si="1"/>
        <v>1.6800000000000001E-3</v>
      </c>
    </row>
    <row r="53" spans="1:7" ht="5.25" customHeight="1" x14ac:dyDescent="0.25">
      <c r="F53" s="41"/>
    </row>
    <row r="54" spans="1:7" x14ac:dyDescent="0.25">
      <c r="A54" s="50"/>
      <c r="B54" s="8"/>
      <c r="C54" s="9" t="s">
        <v>53</v>
      </c>
      <c r="D54" s="42">
        <f>SUM(D4:D52)</f>
        <v>1111870</v>
      </c>
      <c r="E54" s="19"/>
      <c r="F54" s="42">
        <f>SUM(F4:F52)</f>
        <v>1111870</v>
      </c>
      <c r="G54" s="19">
        <f>IF(F54&gt;0,F54/$F$2," ")</f>
        <v>1.1118699999999999</v>
      </c>
    </row>
    <row r="55" spans="1:7" x14ac:dyDescent="0.25">
      <c r="D55" s="129"/>
      <c r="E55" s="87"/>
      <c r="F55" s="129"/>
      <c r="G55" s="87"/>
    </row>
    <row r="56" spans="1:7" ht="15.75" thickBot="1" x14ac:dyDescent="0.3">
      <c r="C56" s="2" t="s">
        <v>46</v>
      </c>
      <c r="D56" s="128">
        <f>D2-D54</f>
        <v>-111870</v>
      </c>
      <c r="E56" s="55"/>
      <c r="F56" s="128">
        <f>F2-F54</f>
        <v>-111870</v>
      </c>
      <c r="G56" s="127">
        <f>F56/$F$2</f>
        <v>-0.11187</v>
      </c>
    </row>
    <row r="57" spans="1:7" ht="15.75" thickTop="1" x14ac:dyDescent="0.25"/>
  </sheetData>
  <pageMargins left="0.7" right="0.7" top="0.76" bottom="0.56999999999999995" header="0.3" footer="0.3"/>
  <pageSetup orientation="portrait" horizontalDpi="300" verticalDpi="300" r:id="rId1"/>
  <headerFooter>
    <oddFooter>&amp;L&amp;9© Info Plus Accounting, Inc.&amp;C&amp;9All Rights Reserved&amp;R&amp;9http://BuildYourNumbers.com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="115" zoomScaleNormal="115" workbookViewId="0">
      <pane ySplit="1" topLeftCell="A2" activePane="bottomLeft" state="frozenSplit"/>
      <selection activeCell="L12" sqref="L12"/>
      <selection pane="bottomLeft" activeCell="A3" sqref="A3"/>
    </sheetView>
  </sheetViews>
  <sheetFormatPr defaultRowHeight="15" outlineLevelRow="1" x14ac:dyDescent="0.25"/>
  <cols>
    <col min="1" max="1" width="9.140625" style="51" customWidth="1"/>
    <col min="2" max="2" width="2.28515625" style="6" customWidth="1"/>
    <col min="3" max="3" width="46.85546875" style="2" bestFit="1" customWidth="1"/>
    <col min="4" max="4" width="12.5703125" style="37" hidden="1" customWidth="1"/>
    <col min="5" max="5" width="14.28515625" style="13" customWidth="1"/>
    <col min="6" max="7" width="14" style="5" customWidth="1"/>
    <col min="8" max="8" width="9.140625" style="5" customWidth="1"/>
    <col min="9" max="16384" width="9.140625" style="5"/>
  </cols>
  <sheetData>
    <row r="1" spans="1:7" s="4" customFormat="1" ht="50.25" customHeight="1" thickBot="1" x14ac:dyDescent="0.3">
      <c r="A1" s="49" t="s">
        <v>1</v>
      </c>
      <c r="B1" s="3"/>
      <c r="C1" s="7" t="s">
        <v>76</v>
      </c>
      <c r="D1" s="35" t="s">
        <v>45</v>
      </c>
      <c r="E1" s="17" t="s">
        <v>74</v>
      </c>
      <c r="F1" s="135" t="s">
        <v>127</v>
      </c>
      <c r="G1" s="141" t="s">
        <v>128</v>
      </c>
    </row>
    <row r="2" spans="1:7" ht="15.75" thickTop="1" x14ac:dyDescent="0.25">
      <c r="A2" s="153" t="s">
        <v>2</v>
      </c>
      <c r="B2" s="8"/>
      <c r="C2" s="46" t="s">
        <v>95</v>
      </c>
      <c r="D2" s="36">
        <f>E2</f>
        <v>1000000</v>
      </c>
      <c r="E2" s="40">
        <v>1000000</v>
      </c>
    </row>
    <row r="3" spans="1:7" x14ac:dyDescent="0.25">
      <c r="A3" s="50"/>
      <c r="B3" s="8"/>
      <c r="C3" s="9"/>
      <c r="E3" s="41"/>
    </row>
    <row r="4" spans="1:7" x14ac:dyDescent="0.25">
      <c r="A4" s="50" t="s">
        <v>3</v>
      </c>
      <c r="B4" s="8"/>
      <c r="C4" s="140" t="s">
        <v>37</v>
      </c>
      <c r="D4" s="36">
        <f>E4</f>
        <v>1400</v>
      </c>
      <c r="E4" s="41">
        <v>1400</v>
      </c>
    </row>
    <row r="5" spans="1:7" x14ac:dyDescent="0.25">
      <c r="A5" s="50"/>
      <c r="B5" s="8"/>
      <c r="C5" s="47" t="s">
        <v>47</v>
      </c>
      <c r="D5" s="37">
        <f>SUM(E6:E7)</f>
        <v>38700</v>
      </c>
      <c r="E5" s="41"/>
    </row>
    <row r="6" spans="1:7" outlineLevel="1" x14ac:dyDescent="0.25">
      <c r="A6" s="154" t="s">
        <v>54</v>
      </c>
      <c r="B6" s="8"/>
      <c r="C6" s="48" t="s">
        <v>17</v>
      </c>
      <c r="E6" s="41">
        <v>30000</v>
      </c>
    </row>
    <row r="7" spans="1:7" outlineLevel="1" x14ac:dyDescent="0.25">
      <c r="A7" s="50" t="s">
        <v>3</v>
      </c>
      <c r="B7" s="8"/>
      <c r="C7" s="116" t="s">
        <v>18</v>
      </c>
      <c r="E7" s="41">
        <v>8700</v>
      </c>
    </row>
    <row r="8" spans="1:7" x14ac:dyDescent="0.25">
      <c r="A8" s="50" t="s">
        <v>3</v>
      </c>
      <c r="B8" s="8"/>
      <c r="C8" s="140" t="s">
        <v>8</v>
      </c>
      <c r="D8" s="36">
        <f>E8</f>
        <v>350</v>
      </c>
      <c r="E8" s="41">
        <v>350</v>
      </c>
    </row>
    <row r="9" spans="1:7" x14ac:dyDescent="0.25">
      <c r="A9" s="50"/>
      <c r="B9" s="8"/>
      <c r="C9" s="47" t="s">
        <v>58</v>
      </c>
      <c r="D9" s="36">
        <f>SUM(E10:E11)</f>
        <v>36000</v>
      </c>
      <c r="E9" s="41"/>
    </row>
    <row r="10" spans="1:7" outlineLevel="1" x14ac:dyDescent="0.25">
      <c r="A10" s="154" t="s">
        <v>54</v>
      </c>
      <c r="B10" s="8"/>
      <c r="C10" s="48" t="s">
        <v>59</v>
      </c>
      <c r="D10" s="36"/>
      <c r="E10" s="41">
        <v>18000</v>
      </c>
    </row>
    <row r="11" spans="1:7" outlineLevel="1" x14ac:dyDescent="0.25">
      <c r="A11" s="50" t="s">
        <v>3</v>
      </c>
      <c r="B11" s="8"/>
      <c r="C11" s="116" t="s">
        <v>60</v>
      </c>
      <c r="D11" s="36"/>
      <c r="E11" s="41">
        <v>18000</v>
      </c>
    </row>
    <row r="12" spans="1:7" x14ac:dyDescent="0.25">
      <c r="A12" s="154" t="s">
        <v>54</v>
      </c>
      <c r="B12" s="8"/>
      <c r="C12" s="45" t="s">
        <v>4</v>
      </c>
      <c r="D12" s="36">
        <f>E12</f>
        <v>4000</v>
      </c>
      <c r="E12" s="41">
        <v>4000</v>
      </c>
    </row>
    <row r="13" spans="1:7" x14ac:dyDescent="0.25">
      <c r="A13" s="50" t="s">
        <v>3</v>
      </c>
      <c r="B13" s="8"/>
      <c r="C13" s="140" t="s">
        <v>9</v>
      </c>
      <c r="D13" s="36">
        <f>E13</f>
        <v>1150</v>
      </c>
      <c r="E13" s="41">
        <v>1150</v>
      </c>
    </row>
    <row r="14" spans="1:7" x14ac:dyDescent="0.25">
      <c r="A14" s="50"/>
      <c r="B14" s="8"/>
      <c r="C14" s="47" t="s">
        <v>48</v>
      </c>
      <c r="D14" s="37">
        <f>SUM(E15:E16)</f>
        <v>6800</v>
      </c>
      <c r="E14" s="41"/>
    </row>
    <row r="15" spans="1:7" outlineLevel="1" x14ac:dyDescent="0.25">
      <c r="A15" s="50" t="s">
        <v>3</v>
      </c>
      <c r="B15" s="8"/>
      <c r="C15" s="116" t="s">
        <v>19</v>
      </c>
      <c r="E15" s="41">
        <v>1200</v>
      </c>
    </row>
    <row r="16" spans="1:7" outlineLevel="1" x14ac:dyDescent="0.25">
      <c r="A16" s="154" t="s">
        <v>54</v>
      </c>
      <c r="B16" s="8"/>
      <c r="C16" s="48" t="s">
        <v>20</v>
      </c>
      <c r="E16" s="41">
        <v>5600</v>
      </c>
    </row>
    <row r="17" spans="1:5" x14ac:dyDescent="0.25">
      <c r="A17" s="154" t="s">
        <v>54</v>
      </c>
      <c r="B17" s="8"/>
      <c r="C17" s="45" t="s">
        <v>5</v>
      </c>
      <c r="D17" s="36">
        <f>E17</f>
        <v>35000</v>
      </c>
      <c r="E17" s="41">
        <v>35000</v>
      </c>
    </row>
    <row r="18" spans="1:5" x14ac:dyDescent="0.25">
      <c r="A18" s="50"/>
      <c r="B18" s="8"/>
      <c r="C18" s="47" t="s">
        <v>49</v>
      </c>
      <c r="D18" s="37">
        <f>SUM(E19:E22)</f>
        <v>54020</v>
      </c>
      <c r="E18" s="41"/>
    </row>
    <row r="19" spans="1:5" outlineLevel="1" x14ac:dyDescent="0.25">
      <c r="A19" s="50" t="s">
        <v>3</v>
      </c>
      <c r="B19" s="8"/>
      <c r="C19" s="116" t="s">
        <v>34</v>
      </c>
      <c r="E19" s="41">
        <v>520</v>
      </c>
    </row>
    <row r="20" spans="1:5" outlineLevel="1" x14ac:dyDescent="0.25">
      <c r="A20" s="154" t="s">
        <v>54</v>
      </c>
      <c r="B20" s="8"/>
      <c r="C20" s="48" t="s">
        <v>21</v>
      </c>
      <c r="E20" s="41">
        <v>15000</v>
      </c>
    </row>
    <row r="21" spans="1:5" outlineLevel="1" x14ac:dyDescent="0.25">
      <c r="A21" s="154" t="s">
        <v>54</v>
      </c>
      <c r="B21" s="8"/>
      <c r="C21" s="48" t="s">
        <v>22</v>
      </c>
      <c r="E21" s="41">
        <v>8500</v>
      </c>
    </row>
    <row r="22" spans="1:5" outlineLevel="1" x14ac:dyDescent="0.25">
      <c r="A22" s="154" t="s">
        <v>54</v>
      </c>
      <c r="B22" s="8"/>
      <c r="C22" s="48" t="s">
        <v>40</v>
      </c>
      <c r="E22" s="41">
        <v>30000</v>
      </c>
    </row>
    <row r="23" spans="1:5" x14ac:dyDescent="0.25">
      <c r="A23" s="50" t="s">
        <v>3</v>
      </c>
      <c r="B23" s="8"/>
      <c r="C23" s="140" t="s">
        <v>10</v>
      </c>
      <c r="D23" s="36">
        <f>E23</f>
        <v>3600</v>
      </c>
      <c r="E23" s="41">
        <v>3600</v>
      </c>
    </row>
    <row r="24" spans="1:5" x14ac:dyDescent="0.25">
      <c r="A24" s="154" t="s">
        <v>54</v>
      </c>
      <c r="B24" s="8"/>
      <c r="C24" s="45" t="s">
        <v>29</v>
      </c>
      <c r="D24" s="36">
        <f>E24</f>
        <v>220000</v>
      </c>
      <c r="E24" s="41">
        <v>220000</v>
      </c>
    </row>
    <row r="25" spans="1:5" x14ac:dyDescent="0.25">
      <c r="A25" s="50" t="s">
        <v>3</v>
      </c>
      <c r="B25" s="8"/>
      <c r="C25" s="140" t="s">
        <v>36</v>
      </c>
      <c r="D25" s="36">
        <f>E25</f>
        <v>2500</v>
      </c>
      <c r="E25" s="41">
        <v>2500</v>
      </c>
    </row>
    <row r="26" spans="1:5" x14ac:dyDescent="0.25">
      <c r="A26" s="50" t="s">
        <v>3</v>
      </c>
      <c r="B26" s="8"/>
      <c r="C26" s="140" t="s">
        <v>11</v>
      </c>
      <c r="D26" s="36">
        <f>E26</f>
        <v>1000</v>
      </c>
      <c r="E26" s="41">
        <v>1000</v>
      </c>
    </row>
    <row r="27" spans="1:5" outlineLevel="1" x14ac:dyDescent="0.25">
      <c r="A27" s="50"/>
      <c r="B27" s="8"/>
      <c r="C27" s="47" t="s">
        <v>50</v>
      </c>
      <c r="D27" s="37">
        <f>SUM(E28:E29)</f>
        <v>25480</v>
      </c>
      <c r="E27" s="41"/>
    </row>
    <row r="28" spans="1:5" outlineLevel="1" x14ac:dyDescent="0.25">
      <c r="A28" s="154" t="s">
        <v>54</v>
      </c>
      <c r="B28" s="8"/>
      <c r="C28" s="48" t="s">
        <v>30</v>
      </c>
      <c r="E28" s="41">
        <v>25000</v>
      </c>
    </row>
    <row r="29" spans="1:5" outlineLevel="1" x14ac:dyDescent="0.25">
      <c r="A29" s="50" t="s">
        <v>3</v>
      </c>
      <c r="B29" s="8"/>
      <c r="C29" s="116" t="s">
        <v>31</v>
      </c>
      <c r="E29" s="41">
        <v>480</v>
      </c>
    </row>
    <row r="30" spans="1:5" x14ac:dyDescent="0.25">
      <c r="A30" s="50" t="s">
        <v>3</v>
      </c>
      <c r="B30" s="8"/>
      <c r="C30" s="140" t="s">
        <v>12</v>
      </c>
      <c r="D30" s="36">
        <f>E30</f>
        <v>900</v>
      </c>
      <c r="E30" s="41">
        <v>900</v>
      </c>
    </row>
    <row r="31" spans="1:5" outlineLevel="1" x14ac:dyDescent="0.25">
      <c r="A31" s="50"/>
      <c r="B31" s="8"/>
      <c r="C31" s="47" t="s">
        <v>13</v>
      </c>
      <c r="D31" s="37">
        <f>SUM(E32:E39)</f>
        <v>448540</v>
      </c>
      <c r="E31" s="41">
        <v>0</v>
      </c>
    </row>
    <row r="32" spans="1:5" outlineLevel="1" x14ac:dyDescent="0.25">
      <c r="A32" s="154" t="s">
        <v>54</v>
      </c>
      <c r="B32" s="8"/>
      <c r="C32" s="48" t="s">
        <v>38</v>
      </c>
      <c r="E32" s="41">
        <v>234000</v>
      </c>
    </row>
    <row r="33" spans="1:5" outlineLevel="1" x14ac:dyDescent="0.25">
      <c r="A33" s="50" t="s">
        <v>3</v>
      </c>
      <c r="B33" s="8"/>
      <c r="C33" s="116" t="s">
        <v>25</v>
      </c>
      <c r="E33" s="41">
        <v>60000</v>
      </c>
    </row>
    <row r="34" spans="1:5" outlineLevel="1" x14ac:dyDescent="0.25">
      <c r="A34" s="50" t="s">
        <v>3</v>
      </c>
      <c r="B34" s="8"/>
      <c r="C34" s="116" t="s">
        <v>23</v>
      </c>
      <c r="E34" s="41">
        <v>38000</v>
      </c>
    </row>
    <row r="35" spans="1:5" outlineLevel="1" x14ac:dyDescent="0.25">
      <c r="A35" s="50" t="s">
        <v>3</v>
      </c>
      <c r="B35" s="8"/>
      <c r="C35" s="116" t="s">
        <v>24</v>
      </c>
      <c r="E35" s="41">
        <v>80000</v>
      </c>
    </row>
    <row r="36" spans="1:5" outlineLevel="1" x14ac:dyDescent="0.25">
      <c r="A36" s="154" t="s">
        <v>54</v>
      </c>
      <c r="B36" s="8"/>
      <c r="C36" s="48" t="s">
        <v>39</v>
      </c>
      <c r="E36" s="41">
        <v>20520</v>
      </c>
    </row>
    <row r="37" spans="1:5" outlineLevel="1" x14ac:dyDescent="0.25">
      <c r="A37" s="50" t="s">
        <v>3</v>
      </c>
      <c r="B37" s="8"/>
      <c r="C37" s="116" t="s">
        <v>26</v>
      </c>
      <c r="E37" s="41">
        <v>5400</v>
      </c>
    </row>
    <row r="38" spans="1:5" outlineLevel="1" x14ac:dyDescent="0.25">
      <c r="A38" s="50" t="s">
        <v>3</v>
      </c>
      <c r="B38" s="8"/>
      <c r="C38" s="116" t="s">
        <v>27</v>
      </c>
      <c r="E38" s="41">
        <v>3420</v>
      </c>
    </row>
    <row r="39" spans="1:5" outlineLevel="1" x14ac:dyDescent="0.25">
      <c r="A39" s="50" t="s">
        <v>3</v>
      </c>
      <c r="B39" s="8"/>
      <c r="C39" s="116" t="s">
        <v>28</v>
      </c>
      <c r="E39" s="41">
        <v>7200</v>
      </c>
    </row>
    <row r="40" spans="1:5" x14ac:dyDescent="0.25">
      <c r="A40" s="154" t="s">
        <v>54</v>
      </c>
      <c r="B40" s="8"/>
      <c r="C40" s="45" t="s">
        <v>33</v>
      </c>
      <c r="D40" s="36">
        <f>E40</f>
        <v>3750</v>
      </c>
      <c r="E40" s="41">
        <v>3750</v>
      </c>
    </row>
    <row r="41" spans="1:5" x14ac:dyDescent="0.25">
      <c r="A41" s="50" t="s">
        <v>3</v>
      </c>
      <c r="B41" s="8"/>
      <c r="C41" s="140" t="s">
        <v>14</v>
      </c>
      <c r="D41" s="36">
        <f>E41</f>
        <v>4000</v>
      </c>
      <c r="E41" s="41">
        <v>4000</v>
      </c>
    </row>
    <row r="42" spans="1:5" x14ac:dyDescent="0.25">
      <c r="A42" s="50" t="s">
        <v>3</v>
      </c>
      <c r="B42" s="8"/>
      <c r="C42" s="140" t="s">
        <v>35</v>
      </c>
      <c r="D42" s="36">
        <f>E42</f>
        <v>2500</v>
      </c>
      <c r="E42" s="41">
        <v>2500</v>
      </c>
    </row>
    <row r="43" spans="1:5" x14ac:dyDescent="0.25">
      <c r="A43" s="50" t="s">
        <v>3</v>
      </c>
      <c r="B43" s="8"/>
      <c r="C43" s="140" t="s">
        <v>15</v>
      </c>
      <c r="D43" s="36">
        <f>E43</f>
        <v>15000</v>
      </c>
      <c r="E43" s="41">
        <v>15000</v>
      </c>
    </row>
    <row r="44" spans="1:5" x14ac:dyDescent="0.25">
      <c r="A44" s="50"/>
      <c r="B44" s="8"/>
      <c r="C44" s="47" t="s">
        <v>51</v>
      </c>
      <c r="D44" s="37">
        <f>SUM(E45:E46)</f>
        <v>7200</v>
      </c>
      <c r="E44" s="41"/>
    </row>
    <row r="45" spans="1:5" outlineLevel="1" x14ac:dyDescent="0.25">
      <c r="A45" s="154" t="s">
        <v>54</v>
      </c>
      <c r="B45" s="8"/>
      <c r="C45" s="48" t="s">
        <v>41</v>
      </c>
      <c r="E45" s="41">
        <v>6000</v>
      </c>
    </row>
    <row r="46" spans="1:5" outlineLevel="1" x14ac:dyDescent="0.25">
      <c r="A46" s="50" t="s">
        <v>3</v>
      </c>
      <c r="B46" s="8"/>
      <c r="C46" s="116" t="s">
        <v>42</v>
      </c>
      <c r="E46" s="41">
        <v>1200</v>
      </c>
    </row>
    <row r="47" spans="1:5" x14ac:dyDescent="0.25">
      <c r="A47" s="154" t="s">
        <v>54</v>
      </c>
      <c r="B47" s="8"/>
      <c r="C47" s="45" t="s">
        <v>6</v>
      </c>
      <c r="D47" s="36">
        <f>E47</f>
        <v>182000</v>
      </c>
      <c r="E47" s="41">
        <v>182000</v>
      </c>
    </row>
    <row r="48" spans="1:5" x14ac:dyDescent="0.25">
      <c r="A48" s="50"/>
      <c r="B48" s="8"/>
      <c r="C48" s="47" t="s">
        <v>52</v>
      </c>
      <c r="D48" s="37">
        <f>SUM(E49:E50)</f>
        <v>3900</v>
      </c>
      <c r="E48" s="41"/>
    </row>
    <row r="49" spans="1:6" outlineLevel="1" x14ac:dyDescent="0.25">
      <c r="A49" s="50" t="s">
        <v>3</v>
      </c>
      <c r="B49" s="8"/>
      <c r="C49" s="116" t="s">
        <v>43</v>
      </c>
      <c r="E49" s="41">
        <v>900</v>
      </c>
    </row>
    <row r="50" spans="1:6" outlineLevel="1" x14ac:dyDescent="0.25">
      <c r="A50" s="154" t="s">
        <v>54</v>
      </c>
      <c r="B50" s="8"/>
      <c r="C50" s="48" t="s">
        <v>44</v>
      </c>
      <c r="E50" s="41">
        <v>3000</v>
      </c>
    </row>
    <row r="51" spans="1:6" x14ac:dyDescent="0.25">
      <c r="A51" s="154" t="s">
        <v>54</v>
      </c>
      <c r="B51" s="8"/>
      <c r="C51" s="45" t="s">
        <v>7</v>
      </c>
      <c r="D51" s="36">
        <f>E51</f>
        <v>12400</v>
      </c>
      <c r="E51" s="41">
        <v>12400</v>
      </c>
    </row>
    <row r="52" spans="1:6" x14ac:dyDescent="0.25">
      <c r="A52" s="50" t="s">
        <v>3</v>
      </c>
      <c r="B52" s="8"/>
      <c r="C52" s="57" t="s">
        <v>16</v>
      </c>
      <c r="D52" s="38">
        <f>E52</f>
        <v>1680</v>
      </c>
      <c r="E52" s="41">
        <v>1680</v>
      </c>
    </row>
    <row r="53" spans="1:6" ht="6" customHeight="1" x14ac:dyDescent="0.25">
      <c r="E53" s="42"/>
    </row>
    <row r="54" spans="1:6" x14ac:dyDescent="0.25">
      <c r="A54" s="50"/>
      <c r="B54" s="8"/>
      <c r="C54" s="9" t="s">
        <v>53</v>
      </c>
      <c r="D54" s="39">
        <f>SUM(D4:D52)</f>
        <v>1111870</v>
      </c>
      <c r="E54" s="43">
        <f>SUM(E4:E52)</f>
        <v>1111870</v>
      </c>
    </row>
    <row r="55" spans="1:6" x14ac:dyDescent="0.25">
      <c r="C55" s="9" t="s">
        <v>32</v>
      </c>
      <c r="D55" s="37">
        <f>D54/D2</f>
        <v>1.1118699999999999</v>
      </c>
      <c r="E55" s="14">
        <f>E54/E2</f>
        <v>1.1118699999999999</v>
      </c>
      <c r="F55" s="10"/>
    </row>
    <row r="56" spans="1:6" x14ac:dyDescent="0.25">
      <c r="D56" s="39"/>
      <c r="E56" s="37"/>
    </row>
    <row r="57" spans="1:6" ht="15.75" thickBot="1" x14ac:dyDescent="0.3">
      <c r="C57" s="2" t="s">
        <v>46</v>
      </c>
      <c r="D57" s="37">
        <f>D2-D54</f>
        <v>-111870</v>
      </c>
      <c r="E57" s="44">
        <f>E2-E54</f>
        <v>-111870</v>
      </c>
    </row>
    <row r="58" spans="1:6" ht="16.5" thickTop="1" thickBot="1" x14ac:dyDescent="0.3">
      <c r="C58" s="9" t="s">
        <v>32</v>
      </c>
      <c r="D58" s="37">
        <f>D57/D2</f>
        <v>-0.11187</v>
      </c>
      <c r="E58" s="86">
        <f t="shared" ref="E58" si="0">E57/E2</f>
        <v>-0.11187</v>
      </c>
    </row>
    <row r="59" spans="1:6" ht="15.75" thickTop="1" x14ac:dyDescent="0.25"/>
  </sheetData>
  <pageMargins left="0.7" right="0.7" top="0.76" bottom="0.56999999999999995" header="0.3" footer="0.3"/>
  <pageSetup orientation="portrait" horizontalDpi="300" verticalDpi="300" r:id="rId1"/>
  <headerFooter>
    <oddFooter>&amp;L&amp;9© Info Plus Accounting, Inc.&amp;C&amp;9All Rights Reserved&amp;R&amp;9http://BuildYourNumbers.com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zoomScale="115" zoomScaleNormal="115" workbookViewId="0">
      <pane ySplit="1" topLeftCell="A2" activePane="bottomLeft" state="frozenSplit"/>
      <selection activeCell="L12" sqref="L12"/>
      <selection pane="bottomLeft" activeCell="A3" sqref="A3"/>
    </sheetView>
  </sheetViews>
  <sheetFormatPr defaultRowHeight="15" outlineLevelRow="1" x14ac:dyDescent="0.25"/>
  <cols>
    <col min="1" max="1" width="11.140625" style="6" customWidth="1"/>
    <col min="2" max="2" width="2.28515625" style="6" customWidth="1"/>
    <col min="3" max="3" width="45.42578125" style="2" bestFit="1" customWidth="1"/>
    <col min="4" max="4" width="13" style="6" customWidth="1"/>
    <col min="5" max="5" width="13.7109375" style="13" customWidth="1"/>
    <col min="6" max="6" width="9.140625" style="5" customWidth="1"/>
    <col min="7" max="16384" width="9.140625" style="5"/>
  </cols>
  <sheetData>
    <row r="1" spans="1:6" s="4" customFormat="1" ht="15.75" thickBot="1" x14ac:dyDescent="0.3">
      <c r="A1" s="7" t="s">
        <v>1</v>
      </c>
      <c r="B1" s="3"/>
      <c r="C1" s="7" t="s">
        <v>0</v>
      </c>
      <c r="D1" s="7"/>
      <c r="E1" s="11" t="s">
        <v>45</v>
      </c>
      <c r="F1" s="11" t="s">
        <v>72</v>
      </c>
    </row>
    <row r="2" spans="1:6" ht="15.75" thickTop="1" x14ac:dyDescent="0.25">
      <c r="A2" s="8" t="s">
        <v>2</v>
      </c>
      <c r="B2" s="46" t="s">
        <v>95</v>
      </c>
      <c r="C2" s="64"/>
      <c r="D2" s="64"/>
      <c r="E2" s="90">
        <v>1000000</v>
      </c>
      <c r="F2" s="65">
        <f>E2/$E$2</f>
        <v>1</v>
      </c>
    </row>
    <row r="3" spans="1:6" x14ac:dyDescent="0.25">
      <c r="A3" s="8"/>
      <c r="B3" s="8"/>
      <c r="C3" s="9"/>
      <c r="D3" s="8"/>
    </row>
    <row r="4" spans="1:6" x14ac:dyDescent="0.25">
      <c r="A4" s="8"/>
      <c r="B4" s="15" t="s">
        <v>96</v>
      </c>
      <c r="C4" s="9"/>
      <c r="D4" s="8"/>
    </row>
    <row r="5" spans="1:6" outlineLevel="1" x14ac:dyDescent="0.25">
      <c r="A5" s="8"/>
      <c r="B5" s="15"/>
      <c r="C5" s="142" t="s">
        <v>78</v>
      </c>
      <c r="D5" s="8"/>
    </row>
    <row r="6" spans="1:6" outlineLevel="1" x14ac:dyDescent="0.25">
      <c r="A6" s="8" t="s">
        <v>54</v>
      </c>
      <c r="B6" s="8"/>
      <c r="C6" s="59" t="s">
        <v>38</v>
      </c>
      <c r="D6" s="32">
        <v>234000</v>
      </c>
      <c r="E6" s="12"/>
    </row>
    <row r="7" spans="1:6" outlineLevel="1" x14ac:dyDescent="0.25">
      <c r="A7" s="8" t="s">
        <v>54</v>
      </c>
      <c r="B7" s="8"/>
      <c r="C7" s="59" t="s">
        <v>39</v>
      </c>
      <c r="D7" s="32">
        <v>20520</v>
      </c>
      <c r="E7" s="12"/>
    </row>
    <row r="8" spans="1:6" outlineLevel="1" x14ac:dyDescent="0.25">
      <c r="A8" s="8" t="s">
        <v>54</v>
      </c>
      <c r="B8" s="8"/>
      <c r="C8" s="59" t="s">
        <v>57</v>
      </c>
      <c r="D8" s="32">
        <v>18000</v>
      </c>
      <c r="E8" s="12"/>
    </row>
    <row r="9" spans="1:6" outlineLevel="1" x14ac:dyDescent="0.25">
      <c r="A9" s="8" t="s">
        <v>54</v>
      </c>
      <c r="B9" s="8"/>
      <c r="C9" s="59" t="s">
        <v>40</v>
      </c>
      <c r="D9" s="62">
        <v>30000</v>
      </c>
      <c r="E9" s="5"/>
    </row>
    <row r="10" spans="1:6" x14ac:dyDescent="0.25">
      <c r="A10" s="8"/>
      <c r="B10" s="8"/>
      <c r="C10" s="60" t="s">
        <v>88</v>
      </c>
      <c r="D10" s="61"/>
      <c r="E10" s="91">
        <f>SUM(D6:D9)</f>
        <v>302520</v>
      </c>
      <c r="F10" s="33">
        <f>E10/$E$2</f>
        <v>0.30252000000000001</v>
      </c>
    </row>
    <row r="11" spans="1:6" ht="8.25" customHeight="1" x14ac:dyDescent="0.25">
      <c r="A11" s="8"/>
      <c r="B11" s="8"/>
      <c r="C11" s="9"/>
      <c r="D11" s="8"/>
      <c r="E11" s="12"/>
      <c r="F11" s="14"/>
    </row>
    <row r="12" spans="1:6" outlineLevel="1" x14ac:dyDescent="0.25">
      <c r="A12" s="8"/>
      <c r="B12" s="8"/>
      <c r="C12" s="142" t="s">
        <v>90</v>
      </c>
      <c r="D12" s="8"/>
      <c r="E12" s="12"/>
    </row>
    <row r="13" spans="1:6" outlineLevel="1" x14ac:dyDescent="0.25">
      <c r="A13" s="8" t="s">
        <v>54</v>
      </c>
      <c r="B13" s="8"/>
      <c r="C13" s="59" t="s">
        <v>29</v>
      </c>
      <c r="D13" s="32">
        <v>220000</v>
      </c>
      <c r="E13" s="12"/>
    </row>
    <row r="14" spans="1:6" outlineLevel="1" x14ac:dyDescent="0.25">
      <c r="A14" s="8" t="s">
        <v>54</v>
      </c>
      <c r="B14" s="8"/>
      <c r="C14" s="59" t="s">
        <v>6</v>
      </c>
      <c r="D14" s="32">
        <v>182000</v>
      </c>
      <c r="E14" s="12"/>
    </row>
    <row r="15" spans="1:6" outlineLevel="1" x14ac:dyDescent="0.25">
      <c r="A15" s="8" t="s">
        <v>54</v>
      </c>
      <c r="B15" s="8"/>
      <c r="C15" s="59" t="s">
        <v>5</v>
      </c>
      <c r="D15" s="32">
        <v>35000</v>
      </c>
      <c r="E15" s="12"/>
    </row>
    <row r="16" spans="1:6" outlineLevel="1" x14ac:dyDescent="0.25">
      <c r="A16" s="8" t="s">
        <v>54</v>
      </c>
      <c r="B16" s="8"/>
      <c r="C16" s="59" t="s">
        <v>4</v>
      </c>
      <c r="D16" s="32">
        <v>4000</v>
      </c>
      <c r="E16" s="12"/>
    </row>
    <row r="17" spans="1:6" outlineLevel="1" x14ac:dyDescent="0.25">
      <c r="A17" s="8" t="s">
        <v>54</v>
      </c>
      <c r="B17" s="8"/>
      <c r="C17" s="59" t="s">
        <v>33</v>
      </c>
      <c r="D17" s="32">
        <v>3750</v>
      </c>
      <c r="E17" s="12"/>
    </row>
    <row r="18" spans="1:6" outlineLevel="1" x14ac:dyDescent="0.25">
      <c r="A18" s="8" t="s">
        <v>54</v>
      </c>
      <c r="B18" s="8"/>
      <c r="C18" s="59" t="s">
        <v>30</v>
      </c>
      <c r="D18" s="62">
        <v>25000</v>
      </c>
      <c r="E18" s="12"/>
    </row>
    <row r="19" spans="1:6" x14ac:dyDescent="0.25">
      <c r="A19" s="8"/>
      <c r="B19" s="8"/>
      <c r="C19" s="60" t="s">
        <v>91</v>
      </c>
      <c r="D19" s="61"/>
      <c r="E19" s="91">
        <f>SUM(D13:D18)</f>
        <v>469750</v>
      </c>
      <c r="F19" s="33">
        <f>E19/$E$2</f>
        <v>0.46975</v>
      </c>
    </row>
    <row r="20" spans="1:6" ht="8.25" customHeight="1" x14ac:dyDescent="0.25">
      <c r="A20" s="8"/>
      <c r="B20" s="8"/>
      <c r="C20" s="9"/>
      <c r="D20" s="8"/>
      <c r="E20" s="12"/>
    </row>
    <row r="21" spans="1:6" outlineLevel="1" x14ac:dyDescent="0.25">
      <c r="A21" s="8"/>
      <c r="B21" s="8"/>
      <c r="C21" s="142" t="s">
        <v>92</v>
      </c>
      <c r="D21" s="8"/>
      <c r="E21" s="12"/>
    </row>
    <row r="22" spans="1:6" outlineLevel="1" x14ac:dyDescent="0.25">
      <c r="A22" s="8" t="s">
        <v>54</v>
      </c>
      <c r="B22" s="8"/>
      <c r="C22" s="59" t="s">
        <v>17</v>
      </c>
      <c r="D22" s="32">
        <v>30000</v>
      </c>
      <c r="E22" s="12"/>
    </row>
    <row r="23" spans="1:6" outlineLevel="1" x14ac:dyDescent="0.25">
      <c r="A23" s="8" t="s">
        <v>54</v>
      </c>
      <c r="B23" s="8"/>
      <c r="C23" s="59" t="s">
        <v>70</v>
      </c>
      <c r="D23" s="32">
        <v>6000</v>
      </c>
    </row>
    <row r="24" spans="1:6" outlineLevel="1" x14ac:dyDescent="0.25">
      <c r="A24" s="8" t="s">
        <v>54</v>
      </c>
      <c r="B24" s="8"/>
      <c r="C24" s="59" t="s">
        <v>69</v>
      </c>
      <c r="D24" s="32">
        <v>8500</v>
      </c>
      <c r="E24" s="12"/>
    </row>
    <row r="25" spans="1:6" outlineLevel="1" x14ac:dyDescent="0.25">
      <c r="A25" s="8" t="s">
        <v>54</v>
      </c>
      <c r="B25" s="8"/>
      <c r="C25" s="59" t="s">
        <v>7</v>
      </c>
      <c r="D25" s="32">
        <v>12400</v>
      </c>
      <c r="E25" s="12"/>
    </row>
    <row r="26" spans="1:6" outlineLevel="1" x14ac:dyDescent="0.25">
      <c r="A26" s="8" t="s">
        <v>54</v>
      </c>
      <c r="B26" s="8"/>
      <c r="C26" s="59" t="s">
        <v>44</v>
      </c>
      <c r="D26" s="32">
        <v>3000</v>
      </c>
    </row>
    <row r="27" spans="1:6" outlineLevel="1" x14ac:dyDescent="0.25">
      <c r="A27" s="8" t="s">
        <v>54</v>
      </c>
      <c r="B27" s="8"/>
      <c r="C27" s="59" t="s">
        <v>20</v>
      </c>
      <c r="D27" s="32">
        <v>5600</v>
      </c>
      <c r="E27" s="12"/>
    </row>
    <row r="28" spans="1:6" outlineLevel="1" x14ac:dyDescent="0.25">
      <c r="A28" s="8" t="s">
        <v>54</v>
      </c>
      <c r="B28" s="8"/>
      <c r="C28" s="59" t="s">
        <v>21</v>
      </c>
      <c r="D28" s="62">
        <v>15000</v>
      </c>
      <c r="E28" s="5"/>
    </row>
    <row r="29" spans="1:6" x14ac:dyDescent="0.25">
      <c r="A29" s="8"/>
      <c r="B29" s="8"/>
      <c r="C29" s="60" t="s">
        <v>93</v>
      </c>
      <c r="D29" s="61"/>
      <c r="E29" s="94">
        <f>SUM(D22:D28)</f>
        <v>80500</v>
      </c>
      <c r="F29" s="63">
        <f>E29/$E$2</f>
        <v>8.0500000000000002E-2</v>
      </c>
    </row>
    <row r="30" spans="1:6" ht="29.25" customHeight="1" x14ac:dyDescent="0.25">
      <c r="A30" s="8"/>
      <c r="B30" s="8"/>
      <c r="C30" s="69" t="s">
        <v>89</v>
      </c>
      <c r="D30" s="31"/>
      <c r="E30" s="92">
        <f>SUM(E4:E29)</f>
        <v>852770</v>
      </c>
      <c r="F30" s="70">
        <f>E30/$E$2</f>
        <v>0.85277000000000003</v>
      </c>
    </row>
    <row r="31" spans="1:6" ht="29.25" customHeight="1" thickBot="1" x14ac:dyDescent="0.3">
      <c r="A31" s="8"/>
      <c r="B31" s="8"/>
      <c r="C31" s="66" t="s">
        <v>56</v>
      </c>
      <c r="D31" s="67"/>
      <c r="E31" s="93">
        <f>E2-E30</f>
        <v>147230</v>
      </c>
      <c r="F31" s="68">
        <f>E31/E$2</f>
        <v>0.14723</v>
      </c>
    </row>
    <row r="32" spans="1:6" ht="26.25" customHeight="1" x14ac:dyDescent="0.25">
      <c r="A32" s="8"/>
      <c r="B32" s="8"/>
      <c r="D32" s="8"/>
      <c r="E32" s="5"/>
    </row>
    <row r="33" spans="1:6" x14ac:dyDescent="0.25">
      <c r="A33" s="8"/>
      <c r="B33" s="15" t="s">
        <v>87</v>
      </c>
      <c r="C33" s="9"/>
      <c r="D33" s="8"/>
    </row>
    <row r="34" spans="1:6" outlineLevel="1" x14ac:dyDescent="0.25">
      <c r="A34" s="8"/>
      <c r="B34" s="8"/>
      <c r="C34" s="142" t="s">
        <v>77</v>
      </c>
      <c r="D34" s="8"/>
    </row>
    <row r="35" spans="1:6" outlineLevel="1" x14ac:dyDescent="0.25">
      <c r="A35" s="8" t="s">
        <v>3</v>
      </c>
      <c r="B35" s="8"/>
      <c r="C35" s="58" t="s">
        <v>25</v>
      </c>
      <c r="D35" s="71">
        <v>60000</v>
      </c>
      <c r="E35" s="5"/>
      <c r="F35" s="14"/>
    </row>
    <row r="36" spans="1:6" outlineLevel="1" x14ac:dyDescent="0.25">
      <c r="A36" s="8" t="s">
        <v>3</v>
      </c>
      <c r="B36" s="8"/>
      <c r="C36" s="58" t="s">
        <v>26</v>
      </c>
      <c r="D36" s="71">
        <v>5400</v>
      </c>
      <c r="E36" s="5"/>
      <c r="F36" s="14"/>
    </row>
    <row r="37" spans="1:6" outlineLevel="1" x14ac:dyDescent="0.25">
      <c r="A37" s="8" t="s">
        <v>3</v>
      </c>
      <c r="B37" s="8"/>
      <c r="C37" s="58" t="s">
        <v>37</v>
      </c>
      <c r="D37" s="71">
        <v>1400</v>
      </c>
      <c r="E37" s="5"/>
      <c r="F37" s="14"/>
    </row>
    <row r="38" spans="1:6" outlineLevel="1" x14ac:dyDescent="0.25">
      <c r="A38" s="8" t="s">
        <v>3</v>
      </c>
      <c r="B38" s="8"/>
      <c r="C38" s="58" t="s">
        <v>36</v>
      </c>
      <c r="D38" s="71">
        <v>2500</v>
      </c>
      <c r="E38" s="5"/>
      <c r="F38" s="14"/>
    </row>
    <row r="39" spans="1:6" outlineLevel="1" x14ac:dyDescent="0.25">
      <c r="A39" s="8" t="s">
        <v>3</v>
      </c>
      <c r="B39" s="8"/>
      <c r="C39" s="58" t="s">
        <v>11</v>
      </c>
      <c r="D39" s="72">
        <v>1000</v>
      </c>
      <c r="E39" s="5"/>
    </row>
    <row r="40" spans="1:6" x14ac:dyDescent="0.25">
      <c r="A40" s="8"/>
      <c r="B40" s="8"/>
      <c r="C40" s="73" t="s">
        <v>82</v>
      </c>
      <c r="D40" s="71"/>
      <c r="E40" s="95">
        <f>SUM(D34:D39)</f>
        <v>70300</v>
      </c>
      <c r="F40" s="75">
        <f>E40/E$2</f>
        <v>7.0300000000000001E-2</v>
      </c>
    </row>
    <row r="41" spans="1:6" ht="8.25" customHeight="1" x14ac:dyDescent="0.25">
      <c r="A41" s="8"/>
      <c r="B41" s="8"/>
      <c r="C41" s="56"/>
      <c r="D41" s="13"/>
      <c r="E41" s="12"/>
      <c r="F41" s="14"/>
    </row>
    <row r="42" spans="1:6" outlineLevel="1" x14ac:dyDescent="0.25">
      <c r="A42" s="8"/>
      <c r="B42" s="8"/>
      <c r="C42" s="142" t="s">
        <v>79</v>
      </c>
      <c r="D42" s="13"/>
      <c r="E42" s="5"/>
      <c r="F42" s="14"/>
    </row>
    <row r="43" spans="1:6" outlineLevel="1" x14ac:dyDescent="0.25">
      <c r="A43" s="8" t="s">
        <v>3</v>
      </c>
      <c r="B43" s="8"/>
      <c r="C43" s="58" t="s">
        <v>23</v>
      </c>
      <c r="D43" s="71">
        <v>38000</v>
      </c>
      <c r="E43" s="5"/>
      <c r="F43" s="14"/>
    </row>
    <row r="44" spans="1:6" outlineLevel="1" x14ac:dyDescent="0.25">
      <c r="A44" s="8" t="s">
        <v>3</v>
      </c>
      <c r="B44" s="8"/>
      <c r="C44" s="58" t="s">
        <v>27</v>
      </c>
      <c r="D44" s="71">
        <v>3420</v>
      </c>
      <c r="E44" s="5"/>
      <c r="F44" s="14"/>
    </row>
    <row r="45" spans="1:6" outlineLevel="1" x14ac:dyDescent="0.25">
      <c r="A45" s="8" t="s">
        <v>3</v>
      </c>
      <c r="B45" s="8"/>
      <c r="C45" s="58" t="s">
        <v>24</v>
      </c>
      <c r="D45" s="71">
        <v>80000</v>
      </c>
      <c r="E45" s="5"/>
      <c r="F45" s="14"/>
    </row>
    <row r="46" spans="1:6" outlineLevel="1" x14ac:dyDescent="0.25">
      <c r="A46" s="8" t="s">
        <v>3</v>
      </c>
      <c r="B46" s="8"/>
      <c r="C46" s="58" t="s">
        <v>28</v>
      </c>
      <c r="D46" s="71">
        <v>7200</v>
      </c>
      <c r="E46" s="5"/>
      <c r="F46" s="14"/>
    </row>
    <row r="47" spans="1:6" outlineLevel="1" x14ac:dyDescent="0.25">
      <c r="A47" s="8" t="s">
        <v>3</v>
      </c>
      <c r="B47" s="8"/>
      <c r="C47" s="58" t="s">
        <v>60</v>
      </c>
      <c r="D47" s="72">
        <v>18000</v>
      </c>
      <c r="E47" s="5"/>
      <c r="F47" s="14"/>
    </row>
    <row r="48" spans="1:6" x14ac:dyDescent="0.25">
      <c r="A48" s="8"/>
      <c r="B48" s="8"/>
      <c r="C48" s="73" t="s">
        <v>83</v>
      </c>
      <c r="D48" s="71"/>
      <c r="E48" s="95">
        <f>SUM(D42:D47)</f>
        <v>146620</v>
      </c>
      <c r="F48" s="75">
        <f>E48/E$2</f>
        <v>0.14662</v>
      </c>
    </row>
    <row r="49" spans="1:6" ht="8.25" customHeight="1" x14ac:dyDescent="0.25">
      <c r="A49" s="8"/>
      <c r="B49" s="8"/>
      <c r="C49" s="56"/>
      <c r="D49" s="13"/>
      <c r="E49" s="12"/>
      <c r="F49" s="14"/>
    </row>
    <row r="50" spans="1:6" outlineLevel="1" x14ac:dyDescent="0.25">
      <c r="A50" s="8"/>
      <c r="B50" s="8"/>
      <c r="C50" s="142" t="s">
        <v>80</v>
      </c>
      <c r="D50" s="13"/>
      <c r="E50" s="5"/>
      <c r="F50" s="14"/>
    </row>
    <row r="51" spans="1:6" outlineLevel="1" x14ac:dyDescent="0.25">
      <c r="A51" s="8" t="s">
        <v>3</v>
      </c>
      <c r="B51" s="8"/>
      <c r="C51" s="58" t="s">
        <v>15</v>
      </c>
      <c r="D51" s="71">
        <v>15000</v>
      </c>
      <c r="E51" s="5"/>
      <c r="F51" s="14"/>
    </row>
    <row r="52" spans="1:6" outlineLevel="1" x14ac:dyDescent="0.25">
      <c r="A52" s="8" t="s">
        <v>3</v>
      </c>
      <c r="B52" s="8"/>
      <c r="C52" s="58" t="s">
        <v>16</v>
      </c>
      <c r="D52" s="71">
        <v>1680</v>
      </c>
      <c r="E52" s="5"/>
      <c r="F52" s="14"/>
    </row>
    <row r="53" spans="1:6" outlineLevel="1" x14ac:dyDescent="0.25">
      <c r="A53" s="8" t="s">
        <v>3</v>
      </c>
      <c r="B53" s="8"/>
      <c r="C53" s="58" t="s">
        <v>71</v>
      </c>
      <c r="D53" s="71">
        <v>1200</v>
      </c>
      <c r="E53" s="5"/>
      <c r="F53" s="14"/>
    </row>
    <row r="54" spans="1:6" outlineLevel="1" x14ac:dyDescent="0.25">
      <c r="A54" s="8" t="s">
        <v>3</v>
      </c>
      <c r="B54" s="8"/>
      <c r="C54" s="58" t="s">
        <v>34</v>
      </c>
      <c r="D54" s="71">
        <v>520</v>
      </c>
      <c r="E54" s="5"/>
      <c r="F54" s="14"/>
    </row>
    <row r="55" spans="1:6" outlineLevel="1" x14ac:dyDescent="0.25">
      <c r="A55" s="8" t="s">
        <v>3</v>
      </c>
      <c r="B55" s="8"/>
      <c r="C55" s="58" t="s">
        <v>19</v>
      </c>
      <c r="D55" s="72">
        <v>1200</v>
      </c>
      <c r="E55" s="5"/>
      <c r="F55" s="14"/>
    </row>
    <row r="56" spans="1:6" x14ac:dyDescent="0.25">
      <c r="A56" s="8"/>
      <c r="B56" s="8"/>
      <c r="C56" s="73" t="s">
        <v>84</v>
      </c>
      <c r="D56" s="71"/>
      <c r="E56" s="95">
        <f>SUM(D50:D55)</f>
        <v>19600</v>
      </c>
      <c r="F56" s="75">
        <f>E56/E$2</f>
        <v>1.9599999999999999E-2</v>
      </c>
    </row>
    <row r="57" spans="1:6" ht="8.25" customHeight="1" x14ac:dyDescent="0.25">
      <c r="A57" s="8"/>
      <c r="B57" s="8"/>
      <c r="C57" s="56"/>
      <c r="D57" s="13"/>
      <c r="E57" s="12"/>
      <c r="F57" s="14"/>
    </row>
    <row r="58" spans="1:6" outlineLevel="1" x14ac:dyDescent="0.25">
      <c r="A58" s="8"/>
      <c r="B58" s="8"/>
      <c r="C58" s="142" t="s">
        <v>81</v>
      </c>
      <c r="D58" s="13"/>
      <c r="E58" s="5"/>
      <c r="F58" s="14"/>
    </row>
    <row r="59" spans="1:6" outlineLevel="1" x14ac:dyDescent="0.25">
      <c r="A59" s="8" t="s">
        <v>3</v>
      </c>
      <c r="B59" s="8"/>
      <c r="C59" s="58" t="s">
        <v>12</v>
      </c>
      <c r="D59" s="71">
        <v>900</v>
      </c>
      <c r="E59" s="5"/>
      <c r="F59" s="14"/>
    </row>
    <row r="60" spans="1:6" outlineLevel="1" x14ac:dyDescent="0.25">
      <c r="A60" s="8" t="s">
        <v>3</v>
      </c>
      <c r="B60" s="8"/>
      <c r="C60" s="58" t="s">
        <v>43</v>
      </c>
      <c r="D60" s="71">
        <v>900</v>
      </c>
      <c r="E60" s="5"/>
      <c r="F60" s="14"/>
    </row>
    <row r="61" spans="1:6" outlineLevel="1" x14ac:dyDescent="0.25">
      <c r="A61" s="8" t="s">
        <v>3</v>
      </c>
      <c r="B61" s="8"/>
      <c r="C61" s="58" t="s">
        <v>8</v>
      </c>
      <c r="D61" s="71">
        <v>350</v>
      </c>
      <c r="E61" s="5"/>
      <c r="F61" s="14"/>
    </row>
    <row r="62" spans="1:6" outlineLevel="1" x14ac:dyDescent="0.25">
      <c r="A62" s="8" t="s">
        <v>3</v>
      </c>
      <c r="B62" s="8"/>
      <c r="C62" s="58" t="s">
        <v>31</v>
      </c>
      <c r="D62" s="72">
        <v>480</v>
      </c>
      <c r="E62" s="5"/>
      <c r="F62" s="14"/>
    </row>
    <row r="63" spans="1:6" x14ac:dyDescent="0.25">
      <c r="A63" s="8"/>
      <c r="B63" s="8"/>
      <c r="C63" s="73" t="s">
        <v>85</v>
      </c>
      <c r="D63" s="71"/>
      <c r="E63" s="95">
        <f>SUM(D58:D62)</f>
        <v>2630</v>
      </c>
      <c r="F63" s="75">
        <f>E63/E$2</f>
        <v>2.63E-3</v>
      </c>
    </row>
    <row r="64" spans="1:6" ht="8.25" customHeight="1" x14ac:dyDescent="0.25">
      <c r="A64" s="8"/>
      <c r="B64" s="8"/>
      <c r="C64" s="56"/>
      <c r="D64" s="13"/>
      <c r="E64" s="12"/>
      <c r="F64" s="14"/>
    </row>
    <row r="65" spans="1:12" outlineLevel="1" x14ac:dyDescent="0.25">
      <c r="A65" s="8"/>
      <c r="B65" s="8"/>
      <c r="C65" s="142" t="s">
        <v>116</v>
      </c>
      <c r="D65" s="13"/>
      <c r="E65" s="5"/>
      <c r="F65" s="14"/>
    </row>
    <row r="66" spans="1:12" outlineLevel="1" x14ac:dyDescent="0.25">
      <c r="A66" s="8" t="s">
        <v>3</v>
      </c>
      <c r="B66" s="8"/>
      <c r="C66" s="58" t="s">
        <v>18</v>
      </c>
      <c r="D66" s="71">
        <v>8700</v>
      </c>
      <c r="E66" s="5"/>
      <c r="F66" s="14"/>
    </row>
    <row r="67" spans="1:12" outlineLevel="1" x14ac:dyDescent="0.25">
      <c r="A67" s="8" t="s">
        <v>3</v>
      </c>
      <c r="B67" s="8"/>
      <c r="C67" s="58" t="s">
        <v>9</v>
      </c>
      <c r="D67" s="71">
        <v>1150</v>
      </c>
      <c r="E67" s="5"/>
      <c r="F67" s="14"/>
    </row>
    <row r="68" spans="1:12" outlineLevel="1" x14ac:dyDescent="0.25">
      <c r="A68" s="8" t="s">
        <v>3</v>
      </c>
      <c r="B68" s="8"/>
      <c r="C68" s="58" t="s">
        <v>10</v>
      </c>
      <c r="D68" s="71">
        <v>3600</v>
      </c>
      <c r="E68" s="5"/>
      <c r="F68" s="14"/>
    </row>
    <row r="69" spans="1:12" outlineLevel="1" x14ac:dyDescent="0.25">
      <c r="A69" s="8" t="s">
        <v>3</v>
      </c>
      <c r="B69" s="8"/>
      <c r="C69" s="58" t="s">
        <v>14</v>
      </c>
      <c r="D69" s="71">
        <v>4000</v>
      </c>
      <c r="E69" s="5"/>
      <c r="F69" s="14"/>
    </row>
    <row r="70" spans="1:12" outlineLevel="1" x14ac:dyDescent="0.25">
      <c r="A70" s="8" t="s">
        <v>3</v>
      </c>
      <c r="B70" s="8"/>
      <c r="C70" s="58" t="s">
        <v>35</v>
      </c>
      <c r="D70" s="72">
        <v>2500</v>
      </c>
      <c r="E70" s="5"/>
    </row>
    <row r="71" spans="1:12" x14ac:dyDescent="0.25">
      <c r="A71" s="8"/>
      <c r="B71" s="8"/>
      <c r="C71" s="73" t="s">
        <v>86</v>
      </c>
      <c r="D71" s="76"/>
      <c r="E71" s="95">
        <f>SUM(D65:D70)</f>
        <v>19950</v>
      </c>
      <c r="F71" s="77">
        <f>E71/E$2</f>
        <v>1.9949999999999999E-2</v>
      </c>
    </row>
    <row r="72" spans="1:12" ht="30.75" customHeight="1" thickBot="1" x14ac:dyDescent="0.3">
      <c r="A72" s="8"/>
      <c r="B72" s="8"/>
      <c r="C72" s="73" t="s">
        <v>94</v>
      </c>
      <c r="D72" s="78"/>
      <c r="E72" s="96">
        <f>SUM(E37:E71)</f>
        <v>259100</v>
      </c>
      <c r="F72" s="80">
        <f>E72/E$2</f>
        <v>0.2591</v>
      </c>
    </row>
    <row r="73" spans="1:12" ht="29.25" customHeight="1" thickBot="1" x14ac:dyDescent="0.3">
      <c r="C73" s="84" t="s">
        <v>46</v>
      </c>
      <c r="D73" s="81"/>
      <c r="E73" s="82">
        <f>E31-E72</f>
        <v>-111870</v>
      </c>
      <c r="F73" s="83">
        <f>E73/E2</f>
        <v>-0.11187</v>
      </c>
      <c r="I73" s="149" t="s">
        <v>143</v>
      </c>
      <c r="J73" s="150"/>
      <c r="K73" s="150"/>
      <c r="L73" s="151"/>
    </row>
    <row r="74" spans="1:12" ht="15.75" thickTop="1" x14ac:dyDescent="0.25">
      <c r="C74" s="9"/>
    </row>
  </sheetData>
  <pageMargins left="0.7" right="0.7" top="0.76" bottom="0.56999999999999995" header="0.3" footer="0.3"/>
  <pageSetup orientation="portrait" horizontalDpi="300" verticalDpi="300" r:id="rId1"/>
  <headerFooter>
    <oddFooter>&amp;L&amp;9© Info Plus Accounting, Inc.&amp;C&amp;9All Rights Reserved&amp;R&amp;9http://BuildYourNumbers.com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zoomScale="115" zoomScaleNormal="115" workbookViewId="0">
      <pane ySplit="1" topLeftCell="A2" activePane="bottomLeft" state="frozenSplit"/>
      <selection activeCell="L12" sqref="L12"/>
      <selection pane="bottomLeft" activeCell="A3" sqref="A3"/>
    </sheetView>
  </sheetViews>
  <sheetFormatPr defaultRowHeight="15" outlineLevelRow="1" x14ac:dyDescent="0.25"/>
  <cols>
    <col min="1" max="1" width="2.28515625" style="6" customWidth="1"/>
    <col min="2" max="2" width="46.140625" style="2" customWidth="1"/>
    <col min="3" max="3" width="13" style="6" customWidth="1"/>
    <col min="4" max="4" width="12" style="13" customWidth="1"/>
    <col min="5" max="5" width="9.5703125" style="13" customWidth="1"/>
    <col min="6" max="6" width="9.28515625" style="5" bestFit="1" customWidth="1"/>
    <col min="7" max="7" width="9.140625" style="5"/>
    <col min="8" max="8" width="11.28515625" style="5" bestFit="1" customWidth="1"/>
    <col min="9" max="13" width="9.28515625" style="5" bestFit="1" customWidth="1"/>
    <col min="14" max="14" width="10.28515625" style="5" bestFit="1" customWidth="1"/>
    <col min="15" max="15" width="3.5703125" style="5" customWidth="1"/>
    <col min="16" max="16" width="10.5703125" style="5" bestFit="1" customWidth="1"/>
    <col min="17" max="16384" width="9.140625" style="5"/>
  </cols>
  <sheetData>
    <row r="1" spans="1:20" s="4" customFormat="1" ht="45.75" thickBot="1" x14ac:dyDescent="0.3">
      <c r="A1" s="3"/>
      <c r="B1" s="7" t="s">
        <v>0</v>
      </c>
      <c r="C1" s="7"/>
      <c r="D1" s="11" t="s">
        <v>45</v>
      </c>
      <c r="E1" s="89"/>
      <c r="H1" s="11" t="s">
        <v>62</v>
      </c>
      <c r="I1" s="11" t="s">
        <v>63</v>
      </c>
      <c r="J1" s="11" t="s">
        <v>64</v>
      </c>
      <c r="K1" s="11" t="s">
        <v>65</v>
      </c>
      <c r="L1" s="11" t="s">
        <v>66</v>
      </c>
      <c r="M1" s="17" t="s">
        <v>67</v>
      </c>
      <c r="N1" s="17" t="s">
        <v>129</v>
      </c>
      <c r="O1" s="11"/>
      <c r="P1" s="11" t="s">
        <v>45</v>
      </c>
    </row>
    <row r="2" spans="1:20" s="34" customFormat="1" ht="15.75" thickTop="1" x14ac:dyDescent="0.25">
      <c r="A2" s="85" t="s">
        <v>95</v>
      </c>
      <c r="C2" s="31"/>
      <c r="D2" s="91">
        <v>1000000</v>
      </c>
      <c r="E2" s="32"/>
      <c r="F2" s="33">
        <f>D2/$D$2</f>
        <v>1</v>
      </c>
      <c r="H2" s="32">
        <v>200000</v>
      </c>
      <c r="I2" s="32">
        <v>115000</v>
      </c>
      <c r="J2" s="32">
        <v>250000</v>
      </c>
      <c r="K2" s="32">
        <v>180000</v>
      </c>
      <c r="L2" s="32">
        <v>215000</v>
      </c>
      <c r="M2" s="32">
        <v>40000</v>
      </c>
      <c r="N2" s="32"/>
      <c r="O2" s="32"/>
      <c r="P2" s="32">
        <f>SUM(H2:N2)</f>
        <v>1000000</v>
      </c>
      <c r="Q2" s="32"/>
      <c r="R2" s="32"/>
      <c r="S2" s="32"/>
      <c r="T2" s="32"/>
    </row>
    <row r="3" spans="1:20" x14ac:dyDescent="0.25">
      <c r="A3" s="8"/>
      <c r="B3" s="9"/>
      <c r="C3" s="8"/>
      <c r="D3" s="41"/>
      <c r="H3" s="14">
        <f>H2/$P2</f>
        <v>0.2</v>
      </c>
      <c r="I3" s="14">
        <f t="shared" ref="I3:M3" si="0">I2/$P2</f>
        <v>0.115</v>
      </c>
      <c r="J3" s="14">
        <f t="shared" si="0"/>
        <v>0.25</v>
      </c>
      <c r="K3" s="14">
        <f t="shared" si="0"/>
        <v>0.18</v>
      </c>
      <c r="L3" s="14">
        <f t="shared" si="0"/>
        <v>0.215</v>
      </c>
      <c r="M3" s="14">
        <f t="shared" si="0"/>
        <v>0.04</v>
      </c>
      <c r="N3" s="12"/>
      <c r="O3" s="12"/>
      <c r="P3" s="12"/>
      <c r="Q3" s="12"/>
      <c r="R3" s="12"/>
      <c r="S3" s="12"/>
      <c r="T3" s="12"/>
    </row>
    <row r="4" spans="1:20" x14ac:dyDescent="0.25">
      <c r="A4" s="15" t="s">
        <v>96</v>
      </c>
      <c r="B4" s="9"/>
      <c r="C4" s="8"/>
      <c r="D4" s="4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outlineLevel="1" x14ac:dyDescent="0.25">
      <c r="A5" s="15"/>
      <c r="B5" s="142" t="s">
        <v>88</v>
      </c>
      <c r="C5" s="8"/>
      <c r="D5" s="4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outlineLevel="1" x14ac:dyDescent="0.25">
      <c r="A6" s="8"/>
      <c r="B6" s="59" t="s">
        <v>38</v>
      </c>
      <c r="C6" s="32">
        <v>234000</v>
      </c>
      <c r="D6" s="40"/>
      <c r="E6" s="14">
        <f>C6/$D$2</f>
        <v>0.23400000000000001</v>
      </c>
      <c r="H6" s="12">
        <v>70400</v>
      </c>
      <c r="I6" s="12">
        <v>28000</v>
      </c>
      <c r="J6" s="12">
        <v>42399.999999999993</v>
      </c>
      <c r="K6" s="12">
        <v>18399.999999999996</v>
      </c>
      <c r="L6" s="12">
        <v>52399.999999999993</v>
      </c>
      <c r="M6" s="12">
        <v>22400</v>
      </c>
      <c r="N6" s="12"/>
      <c r="O6" s="12"/>
      <c r="P6" s="12">
        <f t="shared" ref="P6:P9" si="1">SUM(H6:N6)</f>
        <v>234000</v>
      </c>
      <c r="Q6" s="12"/>
      <c r="R6" s="12"/>
      <c r="S6" s="12"/>
      <c r="T6" s="12"/>
    </row>
    <row r="7" spans="1:20" outlineLevel="1" x14ac:dyDescent="0.25">
      <c r="A7" s="8"/>
      <c r="B7" s="59" t="s">
        <v>39</v>
      </c>
      <c r="C7" s="32">
        <v>20520</v>
      </c>
      <c r="D7" s="41"/>
      <c r="E7" s="14">
        <f>C7/$D$2</f>
        <v>2.052E-2</v>
      </c>
      <c r="H7" s="12">
        <v>6195.2000000000007</v>
      </c>
      <c r="I7" s="12">
        <v>2392.0000000000005</v>
      </c>
      <c r="J7" s="12">
        <v>3731.2</v>
      </c>
      <c r="K7" s="12">
        <v>1619.1999999999998</v>
      </c>
      <c r="L7" s="12">
        <v>4611.2</v>
      </c>
      <c r="M7" s="12">
        <v>1971.2000000000003</v>
      </c>
      <c r="N7" s="12"/>
      <c r="O7" s="12"/>
      <c r="P7" s="12">
        <f t="shared" si="1"/>
        <v>20520.000000000004</v>
      </c>
      <c r="Q7" s="12"/>
      <c r="R7" s="12"/>
      <c r="S7" s="12"/>
      <c r="T7" s="12"/>
    </row>
    <row r="8" spans="1:20" outlineLevel="1" x14ac:dyDescent="0.25">
      <c r="A8" s="8"/>
      <c r="B8" s="59" t="s">
        <v>57</v>
      </c>
      <c r="C8" s="32">
        <v>18000</v>
      </c>
      <c r="D8" s="40"/>
      <c r="E8" s="14">
        <f>C8/$D$2</f>
        <v>1.7999999999999999E-2</v>
      </c>
      <c r="H8" s="12"/>
      <c r="I8" s="12"/>
      <c r="J8" s="12"/>
      <c r="K8" s="12"/>
      <c r="L8" s="12"/>
      <c r="M8" s="12"/>
      <c r="N8" s="12">
        <v>18000</v>
      </c>
      <c r="O8" s="12"/>
      <c r="P8" s="12">
        <f t="shared" si="1"/>
        <v>18000</v>
      </c>
      <c r="Q8" s="12"/>
      <c r="R8" s="12"/>
      <c r="S8" s="12"/>
      <c r="T8" s="12"/>
    </row>
    <row r="9" spans="1:20" outlineLevel="1" x14ac:dyDescent="0.25">
      <c r="A9" s="8"/>
      <c r="B9" s="59" t="s">
        <v>40</v>
      </c>
      <c r="C9" s="62">
        <v>30000</v>
      </c>
      <c r="D9" s="41"/>
      <c r="E9" s="19">
        <f>C9/$D$2</f>
        <v>0.03</v>
      </c>
      <c r="H9" s="18"/>
      <c r="I9" s="18"/>
      <c r="J9" s="18"/>
      <c r="K9" s="18"/>
      <c r="L9" s="18"/>
      <c r="M9" s="18"/>
      <c r="N9" s="18">
        <v>30000</v>
      </c>
      <c r="O9" s="12"/>
      <c r="P9" s="18">
        <f t="shared" si="1"/>
        <v>30000</v>
      </c>
      <c r="Q9" s="12"/>
      <c r="R9" s="12"/>
      <c r="S9" s="12"/>
      <c r="T9" s="12"/>
    </row>
    <row r="10" spans="1:20" x14ac:dyDescent="0.25">
      <c r="A10" s="8"/>
      <c r="B10" s="60" t="s">
        <v>88</v>
      </c>
      <c r="C10" s="31"/>
      <c r="D10" s="91">
        <f>SUM(C6:C9)</f>
        <v>302520</v>
      </c>
      <c r="E10" s="32"/>
      <c r="F10" s="33">
        <f>D10/$D$2</f>
        <v>0.30252000000000001</v>
      </c>
      <c r="H10" s="20">
        <f>SUM(H5:H9)</f>
        <v>76595.199999999997</v>
      </c>
      <c r="I10" s="20">
        <f t="shared" ref="I10:N10" si="2">SUM(I5:I9)</f>
        <v>30392</v>
      </c>
      <c r="J10" s="20">
        <f t="shared" si="2"/>
        <v>46131.19999999999</v>
      </c>
      <c r="K10" s="20">
        <f t="shared" si="2"/>
        <v>20019.199999999997</v>
      </c>
      <c r="L10" s="20">
        <f t="shared" si="2"/>
        <v>57011.19999999999</v>
      </c>
      <c r="M10" s="20">
        <f t="shared" si="2"/>
        <v>24371.200000000001</v>
      </c>
      <c r="N10" s="20">
        <f t="shared" si="2"/>
        <v>48000</v>
      </c>
      <c r="O10" s="14"/>
      <c r="P10" s="21">
        <f>SUM(P6:P9)</f>
        <v>302520</v>
      </c>
      <c r="Q10" s="14">
        <f>P10/P2</f>
        <v>0.30252000000000001</v>
      </c>
      <c r="R10" s="12"/>
      <c r="S10" s="12"/>
      <c r="T10" s="12"/>
    </row>
    <row r="11" spans="1:20" ht="6.75" customHeight="1" x14ac:dyDescent="0.25">
      <c r="A11" s="8"/>
      <c r="B11" s="9"/>
      <c r="C11" s="8"/>
      <c r="D11" s="40"/>
      <c r="E11" s="12"/>
      <c r="H11" s="14"/>
      <c r="I11" s="14"/>
      <c r="J11" s="14"/>
      <c r="K11" s="14"/>
      <c r="L11" s="14"/>
      <c r="M11" s="14"/>
      <c r="N11" s="14"/>
      <c r="O11" s="14"/>
      <c r="Q11" s="12"/>
      <c r="R11" s="12"/>
      <c r="S11" s="12"/>
      <c r="T11" s="12"/>
    </row>
    <row r="12" spans="1:20" outlineLevel="1" x14ac:dyDescent="0.25">
      <c r="A12" s="8"/>
      <c r="B12" s="142" t="s">
        <v>68</v>
      </c>
      <c r="C12" s="8"/>
      <c r="D12" s="40"/>
      <c r="E12" s="12"/>
      <c r="H12" s="14"/>
      <c r="I12" s="14"/>
      <c r="J12" s="14"/>
      <c r="K12" s="14"/>
      <c r="L12" s="14"/>
      <c r="M12" s="14"/>
      <c r="N12" s="12"/>
      <c r="O12" s="12"/>
      <c r="P12" s="12"/>
      <c r="Q12" s="12"/>
      <c r="R12" s="12"/>
      <c r="S12" s="12"/>
      <c r="T12" s="12"/>
    </row>
    <row r="13" spans="1:20" outlineLevel="1" x14ac:dyDescent="0.25">
      <c r="A13" s="8"/>
      <c r="B13" s="59" t="s">
        <v>29</v>
      </c>
      <c r="C13" s="32">
        <v>220000</v>
      </c>
      <c r="D13" s="40"/>
      <c r="E13" s="14">
        <f>C13/$D$2</f>
        <v>0.22</v>
      </c>
      <c r="H13" s="12">
        <f>H2*0.25</f>
        <v>50000</v>
      </c>
      <c r="I13" s="12">
        <f>I2*0.18</f>
        <v>20700</v>
      </c>
      <c r="J13" s="12">
        <f>J2*0.18</f>
        <v>45000</v>
      </c>
      <c r="K13" s="12">
        <f>K2*0.3</f>
        <v>54000</v>
      </c>
      <c r="L13" s="12">
        <f>L2*0.2</f>
        <v>43000</v>
      </c>
      <c r="M13" s="12">
        <f>(M2*0.18)+100</f>
        <v>7300</v>
      </c>
      <c r="N13" s="12"/>
      <c r="O13" s="12"/>
      <c r="P13" s="12">
        <f t="shared" ref="P13:P18" si="3">SUM(H13:N13)</f>
        <v>220000</v>
      </c>
      <c r="Q13" s="12"/>
      <c r="R13" s="12"/>
      <c r="S13" s="12"/>
      <c r="T13" s="12"/>
    </row>
    <row r="14" spans="1:20" outlineLevel="1" x14ac:dyDescent="0.25">
      <c r="A14" s="8"/>
      <c r="B14" s="59" t="s">
        <v>6</v>
      </c>
      <c r="C14" s="32">
        <v>182000</v>
      </c>
      <c r="D14" s="40"/>
      <c r="E14" s="14">
        <f>C14/$D$2</f>
        <v>0.182</v>
      </c>
      <c r="H14" s="12">
        <f>H13/$C13*$C14</f>
        <v>41363.63636363636</v>
      </c>
      <c r="I14" s="12">
        <f t="shared" ref="I14:M14" si="4">I13/$C13*$C14</f>
        <v>17124.545454545452</v>
      </c>
      <c r="J14" s="12">
        <f t="shared" si="4"/>
        <v>37227.272727272728</v>
      </c>
      <c r="K14" s="12">
        <f t="shared" si="4"/>
        <v>44672.727272727272</v>
      </c>
      <c r="L14" s="12">
        <f t="shared" si="4"/>
        <v>35572.727272727272</v>
      </c>
      <c r="M14" s="12">
        <f t="shared" si="4"/>
        <v>6039.090909090909</v>
      </c>
      <c r="N14" s="12"/>
      <c r="O14" s="12"/>
      <c r="P14" s="12">
        <f t="shared" si="3"/>
        <v>181999.99999999997</v>
      </c>
      <c r="Q14" s="12"/>
      <c r="R14" s="12"/>
      <c r="S14" s="12"/>
      <c r="T14" s="12"/>
    </row>
    <row r="15" spans="1:20" outlineLevel="1" x14ac:dyDescent="0.25">
      <c r="A15" s="8"/>
      <c r="B15" s="59" t="s">
        <v>5</v>
      </c>
      <c r="C15" s="32">
        <v>35000</v>
      </c>
      <c r="D15" s="40"/>
      <c r="E15" s="14">
        <f>C15/$D$2</f>
        <v>3.5000000000000003E-2</v>
      </c>
      <c r="H15" s="12">
        <v>10500</v>
      </c>
      <c r="I15" s="12">
        <v>1500</v>
      </c>
      <c r="J15" s="12">
        <v>9500</v>
      </c>
      <c r="K15" s="12">
        <v>5000</v>
      </c>
      <c r="L15" s="12"/>
      <c r="M15" s="12">
        <v>8500</v>
      </c>
      <c r="N15" s="12"/>
      <c r="O15" s="12"/>
      <c r="P15" s="12">
        <f t="shared" si="3"/>
        <v>35000</v>
      </c>
      <c r="Q15" s="12"/>
      <c r="R15" s="12"/>
      <c r="S15" s="12"/>
      <c r="T15" s="12"/>
    </row>
    <row r="16" spans="1:20" outlineLevel="1" x14ac:dyDescent="0.25">
      <c r="A16" s="8"/>
      <c r="B16" s="59" t="s">
        <v>4</v>
      </c>
      <c r="C16" s="32">
        <v>4000</v>
      </c>
      <c r="D16" s="40"/>
      <c r="E16" s="14">
        <f>C16/$D$2</f>
        <v>4.0000000000000001E-3</v>
      </c>
      <c r="H16" s="12"/>
      <c r="I16" s="12"/>
      <c r="J16" s="12">
        <v>1500</v>
      </c>
      <c r="K16" s="12">
        <v>2500</v>
      </c>
      <c r="L16" s="12"/>
      <c r="M16" s="12"/>
      <c r="N16" s="12"/>
      <c r="O16" s="12"/>
      <c r="P16" s="12">
        <f t="shared" si="3"/>
        <v>4000</v>
      </c>
      <c r="Q16" s="12"/>
      <c r="R16" s="12"/>
      <c r="S16" s="12"/>
      <c r="T16" s="12"/>
    </row>
    <row r="17" spans="1:20" outlineLevel="1" x14ac:dyDescent="0.25">
      <c r="A17" s="8"/>
      <c r="B17" s="59" t="s">
        <v>33</v>
      </c>
      <c r="C17" s="32">
        <v>3750</v>
      </c>
      <c r="D17" s="40"/>
      <c r="E17" s="14">
        <f>D17/$D$2</f>
        <v>0</v>
      </c>
      <c r="H17" s="12">
        <v>375</v>
      </c>
      <c r="I17" s="12">
        <v>375</v>
      </c>
      <c r="J17" s="12">
        <v>375</v>
      </c>
      <c r="K17" s="12">
        <v>375</v>
      </c>
      <c r="L17" s="12">
        <v>375</v>
      </c>
      <c r="M17" s="12">
        <f>375*5</f>
        <v>1875</v>
      </c>
      <c r="N17" s="12"/>
      <c r="O17" s="12"/>
      <c r="P17" s="12">
        <f t="shared" si="3"/>
        <v>3750</v>
      </c>
      <c r="Q17" s="12"/>
      <c r="R17" s="12"/>
      <c r="S17" s="12"/>
      <c r="T17" s="12"/>
    </row>
    <row r="18" spans="1:20" outlineLevel="1" x14ac:dyDescent="0.25">
      <c r="A18" s="8"/>
      <c r="B18" s="59" t="s">
        <v>30</v>
      </c>
      <c r="C18" s="62">
        <v>25000</v>
      </c>
      <c r="D18" s="41"/>
      <c r="E18" s="19">
        <f>D19/$D$2</f>
        <v>0.46975</v>
      </c>
      <c r="H18" s="18">
        <v>3150</v>
      </c>
      <c r="I18" s="18">
        <v>4450</v>
      </c>
      <c r="J18" s="18">
        <v>5400</v>
      </c>
      <c r="K18" s="18">
        <v>6000</v>
      </c>
      <c r="L18" s="18">
        <v>1200</v>
      </c>
      <c r="M18" s="18">
        <v>4800</v>
      </c>
      <c r="N18" s="18"/>
      <c r="O18" s="12"/>
      <c r="P18" s="18">
        <f t="shared" si="3"/>
        <v>25000</v>
      </c>
      <c r="Q18" s="12"/>
      <c r="R18" s="12"/>
      <c r="S18" s="12"/>
      <c r="T18" s="12"/>
    </row>
    <row r="19" spans="1:20" x14ac:dyDescent="0.25">
      <c r="A19" s="8"/>
      <c r="B19" s="60" t="s">
        <v>91</v>
      </c>
      <c r="C19" s="31"/>
      <c r="D19" s="91">
        <f>SUM(C13:C18)</f>
        <v>469750</v>
      </c>
      <c r="E19" s="32"/>
      <c r="F19" s="33">
        <f>D19/$D$2</f>
        <v>0.46975</v>
      </c>
      <c r="H19" s="20">
        <f>SUM(H13:H18)</f>
        <v>105388.63636363635</v>
      </c>
      <c r="I19" s="20">
        <f t="shared" ref="I19:P19" si="5">SUM(I13:I18)</f>
        <v>44149.545454545456</v>
      </c>
      <c r="J19" s="20">
        <f t="shared" si="5"/>
        <v>99002.272727272735</v>
      </c>
      <c r="K19" s="20">
        <f t="shared" si="5"/>
        <v>112547.72727272726</v>
      </c>
      <c r="L19" s="20">
        <f t="shared" si="5"/>
        <v>80147.727272727265</v>
      </c>
      <c r="M19" s="20">
        <f t="shared" si="5"/>
        <v>28514.090909090908</v>
      </c>
      <c r="N19" s="20">
        <f t="shared" si="5"/>
        <v>0</v>
      </c>
      <c r="O19" s="14"/>
      <c r="P19" s="20">
        <f t="shared" si="5"/>
        <v>469750</v>
      </c>
      <c r="Q19" s="14">
        <f>P19/P2</f>
        <v>0.46975</v>
      </c>
      <c r="R19" s="12"/>
      <c r="S19" s="12"/>
      <c r="T19" s="12"/>
    </row>
    <row r="20" spans="1:20" ht="6.75" customHeight="1" x14ac:dyDescent="0.25">
      <c r="A20" s="8"/>
      <c r="B20" s="9"/>
      <c r="C20" s="8"/>
      <c r="D20" s="40"/>
      <c r="E20" s="12"/>
      <c r="H20" s="14"/>
      <c r="I20" s="14"/>
      <c r="J20" s="14"/>
      <c r="K20" s="14"/>
      <c r="L20" s="14"/>
      <c r="M20" s="14"/>
      <c r="N20" s="14"/>
      <c r="O20" s="14"/>
      <c r="Q20" s="12"/>
      <c r="R20" s="12"/>
      <c r="S20" s="12"/>
      <c r="T20" s="12"/>
    </row>
    <row r="21" spans="1:20" outlineLevel="1" x14ac:dyDescent="0.25">
      <c r="A21" s="8"/>
      <c r="B21" s="142" t="s">
        <v>92</v>
      </c>
      <c r="C21" s="8"/>
      <c r="D21" s="40"/>
      <c r="E21" s="12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12"/>
      <c r="S21" s="12"/>
      <c r="T21" s="12"/>
    </row>
    <row r="22" spans="1:20" outlineLevel="1" x14ac:dyDescent="0.25">
      <c r="A22" s="8"/>
      <c r="B22" s="59" t="s">
        <v>17</v>
      </c>
      <c r="C22" s="32">
        <v>30000</v>
      </c>
      <c r="D22" s="40"/>
      <c r="E22" s="14">
        <f t="shared" ref="E22:E28" si="6">C22/$D$2</f>
        <v>0.03</v>
      </c>
      <c r="H22" s="12"/>
      <c r="I22" s="12"/>
      <c r="J22" s="12"/>
      <c r="K22" s="12"/>
      <c r="L22" s="12"/>
      <c r="M22" s="12"/>
      <c r="N22" s="12">
        <f>C22</f>
        <v>30000</v>
      </c>
      <c r="O22" s="12"/>
      <c r="P22" s="12">
        <f t="shared" ref="P22:P29" si="7">SUM(H22:N22)</f>
        <v>30000</v>
      </c>
      <c r="Q22" s="12"/>
      <c r="R22" s="12"/>
      <c r="S22" s="12"/>
      <c r="T22" s="12"/>
    </row>
    <row r="23" spans="1:20" outlineLevel="1" x14ac:dyDescent="0.25">
      <c r="A23" s="8"/>
      <c r="B23" s="59" t="s">
        <v>70</v>
      </c>
      <c r="C23" s="32">
        <v>6000</v>
      </c>
      <c r="D23" s="40"/>
      <c r="E23" s="14">
        <f t="shared" si="6"/>
        <v>6.0000000000000001E-3</v>
      </c>
      <c r="H23" s="12"/>
      <c r="I23" s="12"/>
      <c r="J23" s="12"/>
      <c r="K23" s="12"/>
      <c r="L23" s="12"/>
      <c r="M23" s="12"/>
      <c r="N23" s="12">
        <f t="shared" ref="N23:N27" si="8">C23</f>
        <v>6000</v>
      </c>
      <c r="O23" s="12"/>
      <c r="P23" s="12">
        <f t="shared" ref="P23" si="9">SUM(H23:N23)</f>
        <v>6000</v>
      </c>
      <c r="Q23" s="12"/>
      <c r="R23" s="12"/>
      <c r="S23" s="12"/>
      <c r="T23" s="12"/>
    </row>
    <row r="24" spans="1:20" outlineLevel="1" x14ac:dyDescent="0.25">
      <c r="A24" s="8"/>
      <c r="B24" s="59" t="s">
        <v>22</v>
      </c>
      <c r="C24" s="32">
        <v>8500</v>
      </c>
      <c r="D24" s="40"/>
      <c r="E24" s="14">
        <f t="shared" si="6"/>
        <v>8.5000000000000006E-3</v>
      </c>
      <c r="H24" s="12"/>
      <c r="I24" s="12"/>
      <c r="J24" s="12"/>
      <c r="K24" s="12"/>
      <c r="L24" s="12"/>
      <c r="M24" s="12"/>
      <c r="N24" s="12">
        <f t="shared" si="8"/>
        <v>8500</v>
      </c>
      <c r="O24" s="12"/>
      <c r="P24" s="12">
        <f t="shared" si="7"/>
        <v>8500</v>
      </c>
      <c r="Q24" s="12"/>
      <c r="R24" s="12"/>
      <c r="S24" s="12"/>
      <c r="T24" s="12"/>
    </row>
    <row r="25" spans="1:20" outlineLevel="1" x14ac:dyDescent="0.25">
      <c r="A25" s="8"/>
      <c r="B25" s="59" t="s">
        <v>7</v>
      </c>
      <c r="C25" s="32">
        <v>12400</v>
      </c>
      <c r="D25" s="40"/>
      <c r="E25" s="14">
        <f t="shared" si="6"/>
        <v>1.24E-2</v>
      </c>
      <c r="H25" s="12"/>
      <c r="I25" s="12"/>
      <c r="J25" s="12"/>
      <c r="K25" s="12"/>
      <c r="L25" s="12"/>
      <c r="M25" s="12"/>
      <c r="N25" s="12">
        <f t="shared" si="8"/>
        <v>12400</v>
      </c>
      <c r="O25" s="12"/>
      <c r="P25" s="12">
        <f t="shared" si="7"/>
        <v>12400</v>
      </c>
      <c r="Q25" s="12"/>
      <c r="R25" s="12"/>
      <c r="S25" s="12"/>
      <c r="T25" s="12"/>
    </row>
    <row r="26" spans="1:20" outlineLevel="1" x14ac:dyDescent="0.25">
      <c r="A26" s="8"/>
      <c r="B26" s="59" t="s">
        <v>44</v>
      </c>
      <c r="C26" s="32">
        <v>3000</v>
      </c>
      <c r="D26" s="40"/>
      <c r="E26" s="14">
        <f t="shared" si="6"/>
        <v>3.0000000000000001E-3</v>
      </c>
      <c r="H26" s="12"/>
      <c r="I26" s="12"/>
      <c r="J26" s="12"/>
      <c r="K26" s="12"/>
      <c r="L26" s="12"/>
      <c r="M26" s="12"/>
      <c r="N26" s="12">
        <f t="shared" si="8"/>
        <v>3000</v>
      </c>
      <c r="O26" s="12"/>
      <c r="P26" s="12">
        <f t="shared" si="7"/>
        <v>3000</v>
      </c>
      <c r="Q26" s="12"/>
      <c r="R26" s="12"/>
      <c r="S26" s="12"/>
      <c r="T26" s="12"/>
    </row>
    <row r="27" spans="1:20" outlineLevel="1" x14ac:dyDescent="0.25">
      <c r="A27" s="8"/>
      <c r="B27" s="59" t="s">
        <v>20</v>
      </c>
      <c r="C27" s="32">
        <v>5600</v>
      </c>
      <c r="D27" s="40"/>
      <c r="E27" s="14">
        <f t="shared" si="6"/>
        <v>5.5999999999999999E-3</v>
      </c>
      <c r="H27" s="12"/>
      <c r="I27" s="12"/>
      <c r="J27" s="12"/>
      <c r="K27" s="12"/>
      <c r="L27" s="12"/>
      <c r="M27" s="12"/>
      <c r="N27" s="12">
        <f t="shared" si="8"/>
        <v>5600</v>
      </c>
      <c r="O27" s="12"/>
      <c r="P27" s="12">
        <f t="shared" si="7"/>
        <v>5600</v>
      </c>
      <c r="Q27" s="12"/>
      <c r="R27" s="12"/>
      <c r="S27" s="12"/>
      <c r="T27" s="12"/>
    </row>
    <row r="28" spans="1:20" outlineLevel="1" x14ac:dyDescent="0.25">
      <c r="A28" s="8"/>
      <c r="B28" s="59" t="s">
        <v>21</v>
      </c>
      <c r="C28" s="62">
        <v>15000</v>
      </c>
      <c r="D28" s="40"/>
      <c r="E28" s="19">
        <f t="shared" si="6"/>
        <v>1.4999999999999999E-2</v>
      </c>
      <c r="H28" s="18"/>
      <c r="I28" s="18"/>
      <c r="J28" s="18"/>
      <c r="K28" s="18"/>
      <c r="L28" s="18"/>
      <c r="M28" s="18"/>
      <c r="N28" s="18">
        <f t="shared" ref="N28" si="10">C28</f>
        <v>15000</v>
      </c>
      <c r="O28" s="12"/>
      <c r="P28" s="18">
        <f t="shared" si="7"/>
        <v>15000</v>
      </c>
      <c r="Q28" s="12"/>
      <c r="R28" s="12"/>
      <c r="S28" s="12"/>
      <c r="T28" s="12"/>
    </row>
    <row r="29" spans="1:20" x14ac:dyDescent="0.25">
      <c r="A29" s="8"/>
      <c r="B29" s="60" t="s">
        <v>93</v>
      </c>
      <c r="C29" s="31"/>
      <c r="D29" s="91">
        <f>SUM(C22:C28)</f>
        <v>80500</v>
      </c>
      <c r="E29" s="32"/>
      <c r="F29" s="88">
        <f>D29/$D$2</f>
        <v>8.0500000000000002E-2</v>
      </c>
      <c r="H29" s="16">
        <f t="shared" ref="H29:N29" si="11">SUM(H22:H28)</f>
        <v>0</v>
      </c>
      <c r="I29" s="16">
        <f t="shared" si="11"/>
        <v>0</v>
      </c>
      <c r="J29" s="16">
        <f t="shared" si="11"/>
        <v>0</v>
      </c>
      <c r="K29" s="16">
        <f t="shared" si="11"/>
        <v>0</v>
      </c>
      <c r="L29" s="16">
        <f t="shared" si="11"/>
        <v>0</v>
      </c>
      <c r="M29" s="16">
        <f t="shared" si="11"/>
        <v>0</v>
      </c>
      <c r="N29" s="16">
        <f t="shared" si="11"/>
        <v>80500</v>
      </c>
      <c r="O29" s="12"/>
      <c r="P29" s="16">
        <f t="shared" si="7"/>
        <v>80500</v>
      </c>
      <c r="Q29" s="14">
        <f>P29/P2</f>
        <v>8.0500000000000002E-2</v>
      </c>
      <c r="R29" s="12"/>
      <c r="S29" s="12"/>
      <c r="T29" s="12"/>
    </row>
    <row r="30" spans="1:20" s="28" customFormat="1" ht="25.5" customHeight="1" x14ac:dyDescent="0.25">
      <c r="A30" s="8"/>
      <c r="B30" s="25" t="s">
        <v>55</v>
      </c>
      <c r="C30" s="24"/>
      <c r="D30" s="97">
        <f>SUM(D4:D29)</f>
        <v>852770</v>
      </c>
      <c r="E30" s="26"/>
      <c r="F30" s="27">
        <f>D30/$D$2</f>
        <v>0.85277000000000003</v>
      </c>
      <c r="G30" s="5"/>
      <c r="H30" s="26">
        <f t="shared" ref="H30:N30" si="12">H10+H19+H29</f>
        <v>181983.83636363636</v>
      </c>
      <c r="I30" s="26">
        <f t="shared" si="12"/>
        <v>74541.545454545456</v>
      </c>
      <c r="J30" s="26">
        <f t="shared" si="12"/>
        <v>145133.47272727272</v>
      </c>
      <c r="K30" s="26">
        <f t="shared" si="12"/>
        <v>132566.92727272725</v>
      </c>
      <c r="L30" s="26">
        <f t="shared" si="12"/>
        <v>137158.92727272725</v>
      </c>
      <c r="M30" s="26">
        <f t="shared" si="12"/>
        <v>52885.290909090909</v>
      </c>
      <c r="N30" s="26">
        <f t="shared" si="12"/>
        <v>128500</v>
      </c>
      <c r="O30" s="29"/>
      <c r="P30" s="26">
        <f>P10+P19+P29</f>
        <v>852770</v>
      </c>
      <c r="Q30" s="30"/>
      <c r="R30" s="29"/>
      <c r="S30" s="29"/>
      <c r="T30" s="29"/>
    </row>
    <row r="31" spans="1:20" s="104" customFormat="1" ht="26.25" customHeight="1" thickBot="1" x14ac:dyDescent="0.3">
      <c r="A31" s="8"/>
      <c r="B31" s="100" t="s">
        <v>56</v>
      </c>
      <c r="C31" s="99"/>
      <c r="D31" s="101">
        <f>D2-D30</f>
        <v>147230</v>
      </c>
      <c r="E31" s="102"/>
      <c r="F31" s="103">
        <f>D31/D$2</f>
        <v>0.14723</v>
      </c>
      <c r="G31" s="5"/>
      <c r="H31" s="102">
        <f t="shared" ref="H31:N31" si="13">H2-H30</f>
        <v>18016.163636363635</v>
      </c>
      <c r="I31" s="102">
        <f t="shared" si="13"/>
        <v>40458.454545454544</v>
      </c>
      <c r="J31" s="102">
        <f t="shared" si="13"/>
        <v>104866.52727272728</v>
      </c>
      <c r="K31" s="102">
        <f t="shared" si="13"/>
        <v>47433.072727272753</v>
      </c>
      <c r="L31" s="102">
        <f t="shared" si="13"/>
        <v>77841.072727272753</v>
      </c>
      <c r="M31" s="102">
        <f t="shared" si="13"/>
        <v>-12885.290909090909</v>
      </c>
      <c r="N31" s="102">
        <f t="shared" si="13"/>
        <v>-128500</v>
      </c>
      <c r="P31" s="102">
        <f>P2-P30</f>
        <v>147230</v>
      </c>
      <c r="Q31" s="105"/>
      <c r="R31" s="105"/>
      <c r="S31" s="105"/>
      <c r="T31" s="105"/>
    </row>
    <row r="32" spans="1:20" s="111" customFormat="1" ht="26.25" customHeight="1" x14ac:dyDescent="0.25">
      <c r="A32" s="106"/>
      <c r="B32" s="107"/>
      <c r="C32" s="106"/>
      <c r="D32" s="108"/>
      <c r="E32" s="109"/>
      <c r="F32" s="110"/>
      <c r="G32" s="4" t="s">
        <v>144</v>
      </c>
      <c r="H32" s="112">
        <f t="shared" ref="H32:M32" si="14">H31/H2</f>
        <v>9.0080818181818179E-2</v>
      </c>
      <c r="I32" s="113">
        <f t="shared" si="14"/>
        <v>0.35181264822134384</v>
      </c>
      <c r="J32" s="113">
        <f t="shared" si="14"/>
        <v>0.41946610909090914</v>
      </c>
      <c r="K32" s="152">
        <f t="shared" si="14"/>
        <v>0.26351707070707087</v>
      </c>
      <c r="L32" s="113">
        <f t="shared" si="14"/>
        <v>0.36205150105708256</v>
      </c>
      <c r="M32" s="114">
        <f t="shared" si="14"/>
        <v>-0.32213227272727274</v>
      </c>
      <c r="N32" s="113">
        <v>0</v>
      </c>
      <c r="O32" s="115"/>
      <c r="P32" s="113">
        <f>P31/P2</f>
        <v>0.14723</v>
      </c>
      <c r="Q32" s="115"/>
      <c r="R32" s="115"/>
      <c r="S32" s="115"/>
      <c r="T32" s="115"/>
    </row>
    <row r="33" spans="1:6" x14ac:dyDescent="0.25">
      <c r="A33" s="15" t="s">
        <v>87</v>
      </c>
      <c r="B33" s="9"/>
      <c r="C33" s="8"/>
      <c r="D33" s="41"/>
    </row>
    <row r="34" spans="1:6" outlineLevel="1" x14ac:dyDescent="0.25">
      <c r="A34" s="8"/>
      <c r="B34" s="142" t="s">
        <v>77</v>
      </c>
      <c r="C34" s="8"/>
      <c r="D34" s="41"/>
    </row>
    <row r="35" spans="1:6" outlineLevel="1" x14ac:dyDescent="0.25">
      <c r="A35" s="8"/>
      <c r="B35" s="58" t="s">
        <v>25</v>
      </c>
      <c r="C35" s="71">
        <v>60000</v>
      </c>
      <c r="D35" s="41"/>
      <c r="E35" s="14">
        <f t="shared" ref="E35:E39" si="15">C35/$D$2</f>
        <v>0.06</v>
      </c>
      <c r="F35" s="14"/>
    </row>
    <row r="36" spans="1:6" outlineLevel="1" x14ac:dyDescent="0.25">
      <c r="A36" s="8"/>
      <c r="B36" s="58" t="s">
        <v>26</v>
      </c>
      <c r="C36" s="71">
        <v>5400</v>
      </c>
      <c r="D36" s="41"/>
      <c r="E36" s="14">
        <f t="shared" si="15"/>
        <v>5.4000000000000003E-3</v>
      </c>
      <c r="F36" s="14"/>
    </row>
    <row r="37" spans="1:6" outlineLevel="1" x14ac:dyDescent="0.25">
      <c r="A37" s="8"/>
      <c r="B37" s="58" t="s">
        <v>37</v>
      </c>
      <c r="C37" s="71">
        <v>1400</v>
      </c>
      <c r="D37" s="41"/>
      <c r="E37" s="14">
        <f t="shared" si="15"/>
        <v>1.4E-3</v>
      </c>
      <c r="F37" s="14"/>
    </row>
    <row r="38" spans="1:6" outlineLevel="1" x14ac:dyDescent="0.25">
      <c r="A38" s="8"/>
      <c r="B38" s="58" t="s">
        <v>36</v>
      </c>
      <c r="C38" s="71">
        <v>2500</v>
      </c>
      <c r="D38" s="41"/>
      <c r="E38" s="14">
        <f t="shared" si="15"/>
        <v>2.5000000000000001E-3</v>
      </c>
      <c r="F38" s="14"/>
    </row>
    <row r="39" spans="1:6" outlineLevel="1" x14ac:dyDescent="0.25">
      <c r="A39" s="8"/>
      <c r="B39" s="58" t="s">
        <v>11</v>
      </c>
      <c r="C39" s="72">
        <v>1000</v>
      </c>
      <c r="D39" s="41"/>
      <c r="E39" s="14">
        <f t="shared" si="15"/>
        <v>1E-3</v>
      </c>
    </row>
    <row r="40" spans="1:6" x14ac:dyDescent="0.25">
      <c r="A40" s="8"/>
      <c r="B40" s="73" t="s">
        <v>82</v>
      </c>
      <c r="C40" s="71"/>
      <c r="D40" s="95">
        <f>SUM(C34:C39)</f>
        <v>70300</v>
      </c>
      <c r="E40" s="74"/>
      <c r="F40" s="75">
        <f>D40/D$2</f>
        <v>7.0300000000000001E-2</v>
      </c>
    </row>
    <row r="41" spans="1:6" ht="8.25" customHeight="1" x14ac:dyDescent="0.25">
      <c r="A41" s="8"/>
      <c r="B41" s="56"/>
      <c r="C41" s="13"/>
      <c r="D41" s="40"/>
      <c r="E41" s="12"/>
      <c r="F41" s="14"/>
    </row>
    <row r="42" spans="1:6" outlineLevel="1" x14ac:dyDescent="0.25">
      <c r="A42" s="8"/>
      <c r="B42" s="142" t="s">
        <v>79</v>
      </c>
      <c r="C42" s="13"/>
      <c r="D42" s="41"/>
      <c r="E42" s="5"/>
      <c r="F42" s="14"/>
    </row>
    <row r="43" spans="1:6" outlineLevel="1" x14ac:dyDescent="0.25">
      <c r="A43" s="8"/>
      <c r="B43" s="58" t="s">
        <v>23</v>
      </c>
      <c r="C43" s="71">
        <v>38000</v>
      </c>
      <c r="D43" s="41"/>
      <c r="E43" s="14">
        <f t="shared" ref="E43:E47" si="16">C43/$D$2</f>
        <v>3.7999999999999999E-2</v>
      </c>
      <c r="F43" s="14"/>
    </row>
    <row r="44" spans="1:6" outlineLevel="1" x14ac:dyDescent="0.25">
      <c r="A44" s="8"/>
      <c r="B44" s="58" t="s">
        <v>27</v>
      </c>
      <c r="C44" s="71">
        <v>3420</v>
      </c>
      <c r="D44" s="41"/>
      <c r="E44" s="14">
        <f t="shared" si="16"/>
        <v>3.4199999999999999E-3</v>
      </c>
      <c r="F44" s="14"/>
    </row>
    <row r="45" spans="1:6" outlineLevel="1" x14ac:dyDescent="0.25">
      <c r="A45" s="8"/>
      <c r="B45" s="58" t="s">
        <v>24</v>
      </c>
      <c r="C45" s="71">
        <v>80000</v>
      </c>
      <c r="D45" s="41"/>
      <c r="E45" s="14">
        <f t="shared" si="16"/>
        <v>0.08</v>
      </c>
      <c r="F45" s="14"/>
    </row>
    <row r="46" spans="1:6" outlineLevel="1" x14ac:dyDescent="0.25">
      <c r="A46" s="8"/>
      <c r="B46" s="58" t="s">
        <v>28</v>
      </c>
      <c r="C46" s="71">
        <v>7200</v>
      </c>
      <c r="D46" s="41"/>
      <c r="E46" s="14">
        <f t="shared" si="16"/>
        <v>7.1999999999999998E-3</v>
      </c>
      <c r="F46" s="14"/>
    </row>
    <row r="47" spans="1:6" outlineLevel="1" x14ac:dyDescent="0.25">
      <c r="A47" s="8"/>
      <c r="B47" s="58" t="s">
        <v>60</v>
      </c>
      <c r="C47" s="72">
        <v>18000</v>
      </c>
      <c r="D47" s="41"/>
      <c r="E47" s="14">
        <f t="shared" si="16"/>
        <v>1.7999999999999999E-2</v>
      </c>
      <c r="F47" s="14"/>
    </row>
    <row r="48" spans="1:6" x14ac:dyDescent="0.25">
      <c r="A48" s="8"/>
      <c r="B48" s="73" t="s">
        <v>83</v>
      </c>
      <c r="C48" s="71"/>
      <c r="D48" s="95">
        <f>SUM(C42:C47)</f>
        <v>146620</v>
      </c>
      <c r="E48" s="74"/>
      <c r="F48" s="75">
        <f>D48/D$2</f>
        <v>0.14662</v>
      </c>
    </row>
    <row r="49" spans="1:6" ht="8.25" customHeight="1" x14ac:dyDescent="0.25">
      <c r="A49" s="8"/>
      <c r="B49" s="56"/>
      <c r="C49" s="13"/>
      <c r="D49" s="40"/>
      <c r="E49" s="12"/>
      <c r="F49" s="14"/>
    </row>
    <row r="50" spans="1:6" outlineLevel="1" x14ac:dyDescent="0.25">
      <c r="A50" s="8"/>
      <c r="B50" s="142" t="s">
        <v>80</v>
      </c>
      <c r="C50" s="13"/>
      <c r="D50" s="41"/>
      <c r="E50" s="5"/>
      <c r="F50" s="14"/>
    </row>
    <row r="51" spans="1:6" outlineLevel="1" x14ac:dyDescent="0.25">
      <c r="A51" s="8"/>
      <c r="B51" s="58" t="s">
        <v>15</v>
      </c>
      <c r="C51" s="71">
        <v>15000</v>
      </c>
      <c r="D51" s="41"/>
      <c r="E51" s="14">
        <f t="shared" ref="E51:E55" si="17">C51/$D$2</f>
        <v>1.4999999999999999E-2</v>
      </c>
      <c r="F51" s="14"/>
    </row>
    <row r="52" spans="1:6" outlineLevel="1" x14ac:dyDescent="0.25">
      <c r="A52" s="8"/>
      <c r="B52" s="58" t="s">
        <v>16</v>
      </c>
      <c r="C52" s="71">
        <v>1680</v>
      </c>
      <c r="D52" s="41"/>
      <c r="E52" s="14">
        <f t="shared" si="17"/>
        <v>1.6800000000000001E-3</v>
      </c>
      <c r="F52" s="14"/>
    </row>
    <row r="53" spans="1:6" outlineLevel="1" x14ac:dyDescent="0.25">
      <c r="A53" s="8"/>
      <c r="B53" s="58" t="s">
        <v>71</v>
      </c>
      <c r="C53" s="71">
        <v>1200</v>
      </c>
      <c r="D53" s="41"/>
      <c r="E53" s="14">
        <f t="shared" si="17"/>
        <v>1.1999999999999999E-3</v>
      </c>
      <c r="F53" s="14"/>
    </row>
    <row r="54" spans="1:6" outlineLevel="1" x14ac:dyDescent="0.25">
      <c r="A54" s="8"/>
      <c r="B54" s="58" t="s">
        <v>34</v>
      </c>
      <c r="C54" s="71">
        <v>520</v>
      </c>
      <c r="D54" s="41"/>
      <c r="E54" s="14">
        <f t="shared" si="17"/>
        <v>5.1999999999999995E-4</v>
      </c>
      <c r="F54" s="14"/>
    </row>
    <row r="55" spans="1:6" outlineLevel="1" x14ac:dyDescent="0.25">
      <c r="A55" s="8"/>
      <c r="B55" s="58" t="s">
        <v>19</v>
      </c>
      <c r="C55" s="72">
        <v>1200</v>
      </c>
      <c r="D55" s="41"/>
      <c r="E55" s="14">
        <f t="shared" si="17"/>
        <v>1.1999999999999999E-3</v>
      </c>
      <c r="F55" s="14"/>
    </row>
    <row r="56" spans="1:6" x14ac:dyDescent="0.25">
      <c r="A56" s="8"/>
      <c r="B56" s="73" t="s">
        <v>84</v>
      </c>
      <c r="C56" s="71"/>
      <c r="D56" s="95">
        <f>SUM(C50:C55)</f>
        <v>19600</v>
      </c>
      <c r="E56" s="74"/>
      <c r="F56" s="75">
        <f>D56/D$2</f>
        <v>1.9599999999999999E-2</v>
      </c>
    </row>
    <row r="57" spans="1:6" ht="8.25" customHeight="1" x14ac:dyDescent="0.25">
      <c r="A57" s="8"/>
      <c r="B57" s="56"/>
      <c r="C57" s="13"/>
      <c r="D57" s="40"/>
      <c r="E57" s="12"/>
      <c r="F57" s="14"/>
    </row>
    <row r="58" spans="1:6" outlineLevel="1" x14ac:dyDescent="0.25">
      <c r="A58" s="8"/>
      <c r="B58" s="142" t="s">
        <v>81</v>
      </c>
      <c r="C58" s="13"/>
      <c r="D58" s="41"/>
      <c r="E58" s="5"/>
      <c r="F58" s="14"/>
    </row>
    <row r="59" spans="1:6" outlineLevel="1" x14ac:dyDescent="0.25">
      <c r="A59" s="8"/>
      <c r="B59" s="58" t="s">
        <v>12</v>
      </c>
      <c r="C59" s="71">
        <v>900</v>
      </c>
      <c r="D59" s="41"/>
      <c r="E59" s="14">
        <f t="shared" ref="E59:E62" si="18">C59/$D$2</f>
        <v>8.9999999999999998E-4</v>
      </c>
      <c r="F59" s="14"/>
    </row>
    <row r="60" spans="1:6" outlineLevel="1" x14ac:dyDescent="0.25">
      <c r="A60" s="8"/>
      <c r="B60" s="58" t="s">
        <v>43</v>
      </c>
      <c r="C60" s="71">
        <v>900</v>
      </c>
      <c r="D60" s="41"/>
      <c r="E60" s="14">
        <f t="shared" si="18"/>
        <v>8.9999999999999998E-4</v>
      </c>
      <c r="F60" s="14"/>
    </row>
    <row r="61" spans="1:6" outlineLevel="1" x14ac:dyDescent="0.25">
      <c r="A61" s="8"/>
      <c r="B61" s="58" t="s">
        <v>8</v>
      </c>
      <c r="C61" s="71">
        <v>350</v>
      </c>
      <c r="D61" s="41"/>
      <c r="E61" s="14">
        <f t="shared" si="18"/>
        <v>3.5E-4</v>
      </c>
      <c r="F61" s="14"/>
    </row>
    <row r="62" spans="1:6" outlineLevel="1" x14ac:dyDescent="0.25">
      <c r="A62" s="8"/>
      <c r="B62" s="58" t="s">
        <v>31</v>
      </c>
      <c r="C62" s="72">
        <v>480</v>
      </c>
      <c r="D62" s="41"/>
      <c r="E62" s="14">
        <f t="shared" si="18"/>
        <v>4.8000000000000001E-4</v>
      </c>
      <c r="F62" s="14"/>
    </row>
    <row r="63" spans="1:6" x14ac:dyDescent="0.25">
      <c r="A63" s="8"/>
      <c r="B63" s="73" t="s">
        <v>85</v>
      </c>
      <c r="C63" s="71"/>
      <c r="D63" s="95">
        <f>SUM(C58:C62)</f>
        <v>2630</v>
      </c>
      <c r="E63" s="74"/>
      <c r="F63" s="75">
        <f>D63/D$2</f>
        <v>2.63E-3</v>
      </c>
    </row>
    <row r="64" spans="1:6" ht="8.25" customHeight="1" x14ac:dyDescent="0.25">
      <c r="A64" s="8"/>
      <c r="B64" s="56"/>
      <c r="C64" s="13"/>
      <c r="D64" s="40"/>
      <c r="E64" s="12"/>
      <c r="F64" s="14"/>
    </row>
    <row r="65" spans="1:20" outlineLevel="1" x14ac:dyDescent="0.25">
      <c r="A65" s="8"/>
      <c r="B65" s="142" t="s">
        <v>116</v>
      </c>
      <c r="C65" s="13"/>
      <c r="D65" s="41"/>
      <c r="E65" s="5"/>
      <c r="F65" s="14"/>
    </row>
    <row r="66" spans="1:20" outlineLevel="1" x14ac:dyDescent="0.25">
      <c r="A66" s="8"/>
      <c r="B66" s="58" t="s">
        <v>18</v>
      </c>
      <c r="C66" s="71">
        <v>8700</v>
      </c>
      <c r="D66" s="41"/>
      <c r="E66" s="14">
        <f t="shared" ref="E66:E70" si="19">C66/$D$2</f>
        <v>8.6999999999999994E-3</v>
      </c>
      <c r="F66" s="14"/>
    </row>
    <row r="67" spans="1:20" outlineLevel="1" x14ac:dyDescent="0.25">
      <c r="A67" s="8"/>
      <c r="B67" s="58" t="s">
        <v>9</v>
      </c>
      <c r="C67" s="71">
        <v>1150</v>
      </c>
      <c r="D67" s="41"/>
      <c r="E67" s="14">
        <f t="shared" si="19"/>
        <v>1.15E-3</v>
      </c>
      <c r="F67" s="14"/>
    </row>
    <row r="68" spans="1:20" outlineLevel="1" x14ac:dyDescent="0.25">
      <c r="A68" s="8"/>
      <c r="B68" s="58" t="s">
        <v>10</v>
      </c>
      <c r="C68" s="71">
        <v>3600</v>
      </c>
      <c r="D68" s="41"/>
      <c r="E68" s="14">
        <f t="shared" si="19"/>
        <v>3.5999999999999999E-3</v>
      </c>
      <c r="F68" s="14"/>
    </row>
    <row r="69" spans="1:20" outlineLevel="1" x14ac:dyDescent="0.25">
      <c r="A69" s="8"/>
      <c r="B69" s="58" t="s">
        <v>14</v>
      </c>
      <c r="C69" s="71">
        <v>4000</v>
      </c>
      <c r="D69" s="41"/>
      <c r="E69" s="14">
        <f t="shared" si="19"/>
        <v>4.0000000000000001E-3</v>
      </c>
      <c r="F69" s="14"/>
    </row>
    <row r="70" spans="1:20" outlineLevel="1" x14ac:dyDescent="0.25">
      <c r="A70" s="8"/>
      <c r="B70" s="58" t="s">
        <v>35</v>
      </c>
      <c r="C70" s="72">
        <v>2500</v>
      </c>
      <c r="D70" s="41"/>
      <c r="E70" s="14">
        <f t="shared" si="19"/>
        <v>2.5000000000000001E-3</v>
      </c>
    </row>
    <row r="71" spans="1:20" x14ac:dyDescent="0.25">
      <c r="A71" s="8"/>
      <c r="B71" s="73" t="s">
        <v>86</v>
      </c>
      <c r="C71" s="76"/>
      <c r="D71" s="95">
        <f>SUM(C65:C70)</f>
        <v>19950</v>
      </c>
      <c r="E71" s="74"/>
      <c r="F71" s="77">
        <f>D71/D$2</f>
        <v>1.9949999999999999E-2</v>
      </c>
    </row>
    <row r="72" spans="1:20" ht="30.75" customHeight="1" x14ac:dyDescent="0.25">
      <c r="A72" s="8"/>
      <c r="B72" s="73" t="s">
        <v>94</v>
      </c>
      <c r="C72" s="78"/>
      <c r="D72" s="96">
        <f>SUM(D37:D71)</f>
        <v>259100</v>
      </c>
      <c r="E72" s="79"/>
      <c r="F72" s="80">
        <f>D72/D$2</f>
        <v>0.2591</v>
      </c>
    </row>
    <row r="73" spans="1:20" ht="29.25" customHeight="1" thickBot="1" x14ac:dyDescent="0.3">
      <c r="B73" s="84" t="s">
        <v>46</v>
      </c>
      <c r="C73" s="81"/>
      <c r="D73" s="82">
        <f>D31-D72</f>
        <v>-111870</v>
      </c>
      <c r="E73" s="82"/>
      <c r="F73" s="83">
        <f>D73/D2</f>
        <v>-0.11187</v>
      </c>
    </row>
    <row r="74" spans="1:20" ht="15.75" thickTop="1" x14ac:dyDescent="0.25">
      <c r="B74" s="9"/>
    </row>
    <row r="75" spans="1:20" x14ac:dyDescent="0.25"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x14ac:dyDescent="0.25"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x14ac:dyDescent="0.25"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x14ac:dyDescent="0.25"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x14ac:dyDescent="0.25"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x14ac:dyDescent="0.25"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8:20" x14ac:dyDescent="0.25"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8:20" x14ac:dyDescent="0.25"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</sheetData>
  <pageMargins left="0.7" right="0.7" top="0.76" bottom="0.56999999999999995" header="0.3" footer="0.3"/>
  <pageSetup orientation="portrait" horizontalDpi="300" verticalDpi="300" r:id="rId1"/>
  <headerFooter>
    <oddFooter>&amp;L&amp;9© Info Plus Accounting, Inc.&amp;C&amp;9All Rights Reserved&amp;R&amp;9http://BuildYourNumbers.com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zoomScale="115" zoomScaleNormal="115" workbookViewId="0">
      <pane ySplit="1" topLeftCell="A2" activePane="bottomLeft" state="frozenSplit"/>
      <selection activeCell="N1" sqref="N1"/>
      <selection pane="bottomLeft" activeCell="A3" sqref="A3"/>
    </sheetView>
  </sheetViews>
  <sheetFormatPr defaultRowHeight="15" outlineLevelRow="1" x14ac:dyDescent="0.25"/>
  <cols>
    <col min="1" max="1" width="2.28515625" style="6" customWidth="1"/>
    <col min="2" max="2" width="46.140625" style="2" customWidth="1"/>
    <col min="3" max="3" width="13" style="6" customWidth="1"/>
    <col min="4" max="4" width="12" style="13" customWidth="1"/>
    <col min="5" max="5" width="9.5703125" style="13" customWidth="1"/>
    <col min="6" max="6" width="9.28515625" style="5" bestFit="1" customWidth="1"/>
    <col min="7" max="7" width="9.140625" style="5"/>
    <col min="8" max="8" width="11.28515625" style="5" bestFit="1" customWidth="1"/>
    <col min="9" max="13" width="9.28515625" style="5" bestFit="1" customWidth="1"/>
    <col min="14" max="14" width="10.28515625" style="5" bestFit="1" customWidth="1"/>
    <col min="15" max="15" width="3.5703125" style="5" customWidth="1"/>
    <col min="16" max="16" width="10.5703125" style="5" bestFit="1" customWidth="1"/>
    <col min="17" max="16384" width="9.140625" style="5"/>
  </cols>
  <sheetData>
    <row r="1" spans="1:20" s="4" customFormat="1" ht="45.75" thickBot="1" x14ac:dyDescent="0.3">
      <c r="A1" s="3"/>
      <c r="B1" s="7" t="s">
        <v>0</v>
      </c>
      <c r="C1" s="7"/>
      <c r="D1" s="11" t="s">
        <v>45</v>
      </c>
      <c r="E1" s="89"/>
      <c r="H1" s="11" t="s">
        <v>62</v>
      </c>
      <c r="I1" s="11" t="s">
        <v>63</v>
      </c>
      <c r="J1" s="11" t="s">
        <v>64</v>
      </c>
      <c r="K1" s="11" t="s">
        <v>65</v>
      </c>
      <c r="L1" s="11" t="s">
        <v>66</v>
      </c>
      <c r="M1" s="17" t="s">
        <v>67</v>
      </c>
      <c r="N1" s="17" t="s">
        <v>129</v>
      </c>
      <c r="O1" s="11"/>
      <c r="P1" s="11" t="s">
        <v>45</v>
      </c>
    </row>
    <row r="2" spans="1:20" s="34" customFormat="1" ht="15.75" thickTop="1" x14ac:dyDescent="0.25">
      <c r="A2" s="85" t="s">
        <v>95</v>
      </c>
      <c r="C2" s="31"/>
      <c r="D2" s="91">
        <v>1000000</v>
      </c>
      <c r="E2" s="32"/>
      <c r="F2" s="33">
        <f>D2/$D$2</f>
        <v>1</v>
      </c>
      <c r="H2" s="32">
        <v>200000</v>
      </c>
      <c r="I2" s="32">
        <v>115000</v>
      </c>
      <c r="J2" s="32">
        <v>250000</v>
      </c>
      <c r="K2" s="32">
        <v>180000</v>
      </c>
      <c r="L2" s="32">
        <v>215000</v>
      </c>
      <c r="M2" s="32">
        <v>40000</v>
      </c>
      <c r="N2" s="32"/>
      <c r="O2" s="32"/>
      <c r="P2" s="32">
        <f>SUM(H2:N2)</f>
        <v>1000000</v>
      </c>
      <c r="Q2" s="32"/>
      <c r="R2" s="32"/>
      <c r="S2" s="32"/>
      <c r="T2" s="32"/>
    </row>
    <row r="3" spans="1:20" x14ac:dyDescent="0.25">
      <c r="A3" s="8"/>
      <c r="B3" s="9"/>
      <c r="C3" s="8"/>
      <c r="D3" s="41"/>
      <c r="H3" s="14">
        <f>H2/$P2</f>
        <v>0.2</v>
      </c>
      <c r="I3" s="14">
        <f t="shared" ref="I3:M3" si="0">I2/$P2</f>
        <v>0.115</v>
      </c>
      <c r="J3" s="14">
        <f t="shared" si="0"/>
        <v>0.25</v>
      </c>
      <c r="K3" s="14">
        <f t="shared" si="0"/>
        <v>0.18</v>
      </c>
      <c r="L3" s="14">
        <f t="shared" si="0"/>
        <v>0.215</v>
      </c>
      <c r="M3" s="14">
        <f t="shared" si="0"/>
        <v>0.04</v>
      </c>
      <c r="N3" s="12"/>
      <c r="O3" s="12"/>
      <c r="P3" s="12"/>
      <c r="Q3" s="12"/>
      <c r="R3" s="12"/>
      <c r="S3" s="12"/>
      <c r="T3" s="12"/>
    </row>
    <row r="4" spans="1:20" x14ac:dyDescent="0.25">
      <c r="A4" s="15" t="s">
        <v>96</v>
      </c>
      <c r="B4" s="9"/>
      <c r="C4" s="8"/>
      <c r="D4" s="4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outlineLevel="1" x14ac:dyDescent="0.25">
      <c r="A5" s="15"/>
      <c r="B5" s="142" t="s">
        <v>88</v>
      </c>
      <c r="C5" s="8"/>
      <c r="D5" s="4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outlineLevel="1" x14ac:dyDescent="0.25">
      <c r="A6" s="8"/>
      <c r="B6" s="59" t="s">
        <v>38</v>
      </c>
      <c r="C6" s="32">
        <v>234000</v>
      </c>
      <c r="D6" s="40"/>
      <c r="E6" s="14">
        <f>C6/$D$2</f>
        <v>0.23400000000000001</v>
      </c>
      <c r="H6" s="12">
        <v>70400</v>
      </c>
      <c r="I6" s="12">
        <v>28000</v>
      </c>
      <c r="J6" s="12">
        <v>42399.999999999993</v>
      </c>
      <c r="K6" s="12">
        <v>18399.999999999996</v>
      </c>
      <c r="L6" s="12">
        <v>52399.999999999993</v>
      </c>
      <c r="M6" s="12">
        <v>22400</v>
      </c>
      <c r="N6" s="12"/>
      <c r="O6" s="12"/>
      <c r="P6" s="12">
        <f t="shared" ref="P6:P9" si="1">SUM(H6:N6)</f>
        <v>234000</v>
      </c>
      <c r="Q6" s="12"/>
      <c r="R6" s="12"/>
      <c r="S6" s="12"/>
      <c r="T6" s="12"/>
    </row>
    <row r="7" spans="1:20" outlineLevel="1" x14ac:dyDescent="0.25">
      <c r="A7" s="8"/>
      <c r="B7" s="59" t="s">
        <v>39</v>
      </c>
      <c r="C7" s="32">
        <v>20520</v>
      </c>
      <c r="D7" s="41"/>
      <c r="E7" s="14">
        <f>C7/$D$2</f>
        <v>2.052E-2</v>
      </c>
      <c r="H7" s="12">
        <v>6195.2000000000007</v>
      </c>
      <c r="I7" s="12">
        <v>2392.0000000000005</v>
      </c>
      <c r="J7" s="12">
        <v>3731.2</v>
      </c>
      <c r="K7" s="12">
        <v>1619.1999999999998</v>
      </c>
      <c r="L7" s="12">
        <v>4611.2</v>
      </c>
      <c r="M7" s="12">
        <v>1971.2000000000003</v>
      </c>
      <c r="N7" s="12"/>
      <c r="O7" s="12"/>
      <c r="P7" s="12">
        <f t="shared" si="1"/>
        <v>20520.000000000004</v>
      </c>
      <c r="Q7" s="12"/>
      <c r="R7" s="12"/>
      <c r="S7" s="12"/>
      <c r="T7" s="12"/>
    </row>
    <row r="8" spans="1:20" outlineLevel="1" x14ac:dyDescent="0.25">
      <c r="A8" s="8"/>
      <c r="B8" s="59" t="s">
        <v>57</v>
      </c>
      <c r="C8" s="32">
        <v>18000</v>
      </c>
      <c r="D8" s="40"/>
      <c r="E8" s="14">
        <f>C8/$D$2</f>
        <v>1.7999999999999999E-2</v>
      </c>
      <c r="H8" s="12"/>
      <c r="I8" s="12"/>
      <c r="J8" s="12"/>
      <c r="K8" s="12"/>
      <c r="L8" s="12"/>
      <c r="M8" s="12"/>
      <c r="N8" s="12">
        <v>18000</v>
      </c>
      <c r="O8" s="12"/>
      <c r="P8" s="12">
        <f t="shared" si="1"/>
        <v>18000</v>
      </c>
      <c r="Q8" s="12"/>
      <c r="R8" s="12"/>
      <c r="S8" s="12"/>
      <c r="T8" s="12"/>
    </row>
    <row r="9" spans="1:20" outlineLevel="1" x14ac:dyDescent="0.25">
      <c r="A9" s="8"/>
      <c r="B9" s="59" t="s">
        <v>40</v>
      </c>
      <c r="C9" s="62">
        <v>30000</v>
      </c>
      <c r="D9" s="41"/>
      <c r="E9" s="19">
        <f>C9/$D$2</f>
        <v>0.03</v>
      </c>
      <c r="H9" s="18"/>
      <c r="I9" s="18"/>
      <c r="J9" s="18"/>
      <c r="K9" s="18"/>
      <c r="L9" s="18"/>
      <c r="M9" s="18"/>
      <c r="N9" s="18">
        <v>30000</v>
      </c>
      <c r="O9" s="12"/>
      <c r="P9" s="18">
        <f t="shared" si="1"/>
        <v>30000</v>
      </c>
      <c r="Q9" s="12"/>
      <c r="R9" s="12"/>
      <c r="S9" s="12"/>
      <c r="T9" s="12"/>
    </row>
    <row r="10" spans="1:20" x14ac:dyDescent="0.25">
      <c r="A10" s="8"/>
      <c r="B10" s="60" t="s">
        <v>88</v>
      </c>
      <c r="C10" s="31"/>
      <c r="D10" s="91">
        <f>SUM(C6:C9)</f>
        <v>302520</v>
      </c>
      <c r="E10" s="32"/>
      <c r="F10" s="33">
        <f>D10/$D$2</f>
        <v>0.30252000000000001</v>
      </c>
      <c r="H10" s="20">
        <f>SUM(H5:H9)</f>
        <v>76595.199999999997</v>
      </c>
      <c r="I10" s="20">
        <f t="shared" ref="I10:N10" si="2">SUM(I5:I9)</f>
        <v>30392</v>
      </c>
      <c r="J10" s="20">
        <f t="shared" si="2"/>
        <v>46131.19999999999</v>
      </c>
      <c r="K10" s="20">
        <f t="shared" si="2"/>
        <v>20019.199999999997</v>
      </c>
      <c r="L10" s="20">
        <f t="shared" si="2"/>
        <v>57011.19999999999</v>
      </c>
      <c r="M10" s="20">
        <f t="shared" si="2"/>
        <v>24371.200000000001</v>
      </c>
      <c r="N10" s="20">
        <f t="shared" si="2"/>
        <v>48000</v>
      </c>
      <c r="O10" s="14"/>
      <c r="P10" s="21">
        <f>SUM(P6:P9)</f>
        <v>302520</v>
      </c>
      <c r="Q10" s="14">
        <f>P10/P2</f>
        <v>0.30252000000000001</v>
      </c>
      <c r="R10" s="12"/>
      <c r="S10" s="12"/>
      <c r="T10" s="12"/>
    </row>
    <row r="11" spans="1:20" ht="6.75" customHeight="1" x14ac:dyDescent="0.25">
      <c r="A11" s="8"/>
      <c r="B11" s="9"/>
      <c r="C11" s="8"/>
      <c r="D11" s="40"/>
      <c r="E11" s="12"/>
      <c r="H11" s="14"/>
      <c r="I11" s="14"/>
      <c r="J11" s="14"/>
      <c r="K11" s="14"/>
      <c r="L11" s="14"/>
      <c r="M11" s="14"/>
      <c r="N11" s="14"/>
      <c r="O11" s="14"/>
      <c r="Q11" s="12"/>
      <c r="R11" s="12"/>
      <c r="S11" s="12"/>
      <c r="T11" s="12"/>
    </row>
    <row r="12" spans="1:20" outlineLevel="1" x14ac:dyDescent="0.25">
      <c r="A12" s="8"/>
      <c r="B12" s="142" t="s">
        <v>68</v>
      </c>
      <c r="C12" s="8"/>
      <c r="D12" s="40"/>
      <c r="E12" s="12"/>
      <c r="H12" s="14"/>
      <c r="I12" s="14"/>
      <c r="J12" s="14"/>
      <c r="K12" s="14"/>
      <c r="L12" s="14"/>
      <c r="M12" s="14"/>
      <c r="N12" s="12"/>
      <c r="O12" s="12"/>
      <c r="P12" s="12"/>
      <c r="Q12" s="12"/>
      <c r="R12" s="12"/>
      <c r="S12" s="12"/>
      <c r="T12" s="12"/>
    </row>
    <row r="13" spans="1:20" outlineLevel="1" x14ac:dyDescent="0.25">
      <c r="A13" s="8"/>
      <c r="B13" s="59" t="s">
        <v>29</v>
      </c>
      <c r="C13" s="32">
        <v>220000</v>
      </c>
      <c r="D13" s="40"/>
      <c r="E13" s="14">
        <f>C13/$D$2</f>
        <v>0.22</v>
      </c>
      <c r="H13" s="12">
        <f>H2*0.25</f>
        <v>50000</v>
      </c>
      <c r="I13" s="12">
        <f>I2*0.18</f>
        <v>20700</v>
      </c>
      <c r="J13" s="12">
        <f>J2*0.18</f>
        <v>45000</v>
      </c>
      <c r="K13" s="12">
        <f>K2*0.3</f>
        <v>54000</v>
      </c>
      <c r="L13" s="12">
        <f>L2*0.2</f>
        <v>43000</v>
      </c>
      <c r="M13" s="12">
        <f>(M2*0.18)+100</f>
        <v>7300</v>
      </c>
      <c r="N13" s="12"/>
      <c r="O13" s="12"/>
      <c r="P13" s="12">
        <f t="shared" ref="P13:P18" si="3">SUM(H13:N13)</f>
        <v>220000</v>
      </c>
      <c r="Q13" s="12"/>
      <c r="R13" s="12"/>
      <c r="S13" s="12"/>
      <c r="T13" s="12"/>
    </row>
    <row r="14" spans="1:20" outlineLevel="1" x14ac:dyDescent="0.25">
      <c r="A14" s="8"/>
      <c r="B14" s="59" t="s">
        <v>6</v>
      </c>
      <c r="C14" s="32">
        <v>182000</v>
      </c>
      <c r="D14" s="40"/>
      <c r="E14" s="14">
        <f>C14/$D$2</f>
        <v>0.182</v>
      </c>
      <c r="H14" s="12">
        <f>H13/$C13*$C14</f>
        <v>41363.63636363636</v>
      </c>
      <c r="I14" s="12">
        <f t="shared" ref="I14:M14" si="4">I13/$C13*$C14</f>
        <v>17124.545454545452</v>
      </c>
      <c r="J14" s="12">
        <f t="shared" si="4"/>
        <v>37227.272727272728</v>
      </c>
      <c r="K14" s="12">
        <f t="shared" si="4"/>
        <v>44672.727272727272</v>
      </c>
      <c r="L14" s="12">
        <f t="shared" si="4"/>
        <v>35572.727272727272</v>
      </c>
      <c r="M14" s="12">
        <f t="shared" si="4"/>
        <v>6039.090909090909</v>
      </c>
      <c r="N14" s="12"/>
      <c r="O14" s="12"/>
      <c r="P14" s="12">
        <f t="shared" si="3"/>
        <v>181999.99999999997</v>
      </c>
      <c r="Q14" s="12"/>
      <c r="R14" s="12"/>
      <c r="S14" s="12"/>
      <c r="T14" s="12"/>
    </row>
    <row r="15" spans="1:20" outlineLevel="1" x14ac:dyDescent="0.25">
      <c r="A15" s="8"/>
      <c r="B15" s="59" t="s">
        <v>5</v>
      </c>
      <c r="C15" s="32">
        <v>35000</v>
      </c>
      <c r="D15" s="40"/>
      <c r="E15" s="14">
        <f>C15/$D$2</f>
        <v>3.5000000000000003E-2</v>
      </c>
      <c r="H15" s="12">
        <v>10500</v>
      </c>
      <c r="I15" s="12">
        <v>1500</v>
      </c>
      <c r="J15" s="12">
        <v>9500</v>
      </c>
      <c r="K15" s="12">
        <v>5000</v>
      </c>
      <c r="L15" s="12"/>
      <c r="M15" s="12">
        <v>8500</v>
      </c>
      <c r="N15" s="12"/>
      <c r="O15" s="12"/>
      <c r="P15" s="12">
        <f t="shared" si="3"/>
        <v>35000</v>
      </c>
      <c r="Q15" s="12"/>
      <c r="R15" s="12"/>
      <c r="S15" s="12"/>
      <c r="T15" s="12"/>
    </row>
    <row r="16" spans="1:20" outlineLevel="1" x14ac:dyDescent="0.25">
      <c r="A16" s="8"/>
      <c r="B16" s="59" t="s">
        <v>4</v>
      </c>
      <c r="C16" s="32">
        <v>4000</v>
      </c>
      <c r="D16" s="40"/>
      <c r="E16" s="14">
        <f>C16/$D$2</f>
        <v>4.0000000000000001E-3</v>
      </c>
      <c r="H16" s="12"/>
      <c r="I16" s="12"/>
      <c r="J16" s="12">
        <v>1500</v>
      </c>
      <c r="K16" s="12">
        <v>2500</v>
      </c>
      <c r="L16" s="12"/>
      <c r="M16" s="12"/>
      <c r="N16" s="12"/>
      <c r="O16" s="12"/>
      <c r="P16" s="12">
        <f t="shared" si="3"/>
        <v>4000</v>
      </c>
      <c r="Q16" s="12"/>
      <c r="R16" s="12"/>
      <c r="S16" s="12"/>
      <c r="T16" s="12"/>
    </row>
    <row r="17" spans="1:20" outlineLevel="1" x14ac:dyDescent="0.25">
      <c r="A17" s="8"/>
      <c r="B17" s="59" t="s">
        <v>33</v>
      </c>
      <c r="C17" s="32">
        <v>3750</v>
      </c>
      <c r="D17" s="40"/>
      <c r="E17" s="14">
        <f>D17/$D$2</f>
        <v>0</v>
      </c>
      <c r="H17" s="12">
        <v>375</v>
      </c>
      <c r="I17" s="12">
        <v>375</v>
      </c>
      <c r="J17" s="12">
        <v>375</v>
      </c>
      <c r="K17" s="12">
        <v>375</v>
      </c>
      <c r="L17" s="12">
        <v>375</v>
      </c>
      <c r="M17" s="12">
        <f>375*5</f>
        <v>1875</v>
      </c>
      <c r="N17" s="12"/>
      <c r="O17" s="12"/>
      <c r="P17" s="12">
        <f t="shared" si="3"/>
        <v>3750</v>
      </c>
      <c r="Q17" s="12"/>
      <c r="R17" s="12"/>
      <c r="S17" s="12"/>
      <c r="T17" s="12"/>
    </row>
    <row r="18" spans="1:20" outlineLevel="1" x14ac:dyDescent="0.25">
      <c r="A18" s="8"/>
      <c r="B18" s="59" t="s">
        <v>30</v>
      </c>
      <c r="C18" s="62">
        <v>25000</v>
      </c>
      <c r="D18" s="41"/>
      <c r="E18" s="19">
        <f>D19/$D$2</f>
        <v>0.46975</v>
      </c>
      <c r="H18" s="18">
        <v>3150</v>
      </c>
      <c r="I18" s="18">
        <v>4450</v>
      </c>
      <c r="J18" s="18">
        <v>5400</v>
      </c>
      <c r="K18" s="18">
        <v>6000</v>
      </c>
      <c r="L18" s="18">
        <v>1200</v>
      </c>
      <c r="M18" s="18">
        <v>4800</v>
      </c>
      <c r="N18" s="18"/>
      <c r="O18" s="12"/>
      <c r="P18" s="18">
        <f t="shared" si="3"/>
        <v>25000</v>
      </c>
      <c r="Q18" s="12"/>
      <c r="R18" s="12"/>
      <c r="S18" s="12"/>
      <c r="T18" s="12"/>
    </row>
    <row r="19" spans="1:20" x14ac:dyDescent="0.25">
      <c r="A19" s="8"/>
      <c r="B19" s="60" t="s">
        <v>91</v>
      </c>
      <c r="C19" s="31"/>
      <c r="D19" s="91">
        <f>SUM(C13:C18)</f>
        <v>469750</v>
      </c>
      <c r="E19" s="32"/>
      <c r="F19" s="33">
        <f>D19/$D$2</f>
        <v>0.46975</v>
      </c>
      <c r="H19" s="20">
        <f>SUM(H13:H18)</f>
        <v>105388.63636363635</v>
      </c>
      <c r="I19" s="20">
        <f t="shared" ref="I19:P19" si="5">SUM(I13:I18)</f>
        <v>44149.545454545456</v>
      </c>
      <c r="J19" s="20">
        <f t="shared" si="5"/>
        <v>99002.272727272735</v>
      </c>
      <c r="K19" s="20">
        <f t="shared" si="5"/>
        <v>112547.72727272726</v>
      </c>
      <c r="L19" s="20">
        <f t="shared" si="5"/>
        <v>80147.727272727265</v>
      </c>
      <c r="M19" s="20">
        <f t="shared" si="5"/>
        <v>28514.090909090908</v>
      </c>
      <c r="N19" s="20">
        <f t="shared" si="5"/>
        <v>0</v>
      </c>
      <c r="O19" s="14"/>
      <c r="P19" s="20">
        <f t="shared" si="5"/>
        <v>469750</v>
      </c>
      <c r="Q19" s="14">
        <f>P19/P2</f>
        <v>0.46975</v>
      </c>
      <c r="R19" s="12"/>
      <c r="S19" s="12"/>
      <c r="T19" s="12"/>
    </row>
    <row r="20" spans="1:20" ht="6.75" customHeight="1" x14ac:dyDescent="0.25">
      <c r="A20" s="8"/>
      <c r="B20" s="9"/>
      <c r="C20" s="8"/>
      <c r="D20" s="40"/>
      <c r="E20" s="12"/>
      <c r="H20" s="14"/>
      <c r="I20" s="14"/>
      <c r="J20" s="14"/>
      <c r="K20" s="14"/>
      <c r="L20" s="14"/>
      <c r="M20" s="14"/>
      <c r="N20" s="14"/>
      <c r="O20" s="14"/>
      <c r="Q20" s="12"/>
      <c r="R20" s="12"/>
      <c r="S20" s="12"/>
      <c r="T20" s="12"/>
    </row>
    <row r="21" spans="1:20" outlineLevel="1" x14ac:dyDescent="0.25">
      <c r="A21" s="8"/>
      <c r="B21" s="142" t="s">
        <v>92</v>
      </c>
      <c r="C21" s="8"/>
      <c r="D21" s="40"/>
      <c r="E21" s="12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12"/>
      <c r="S21" s="12"/>
      <c r="T21" s="12"/>
    </row>
    <row r="22" spans="1:20" outlineLevel="1" x14ac:dyDescent="0.25">
      <c r="A22" s="8"/>
      <c r="B22" s="59" t="s">
        <v>17</v>
      </c>
      <c r="C22" s="32">
        <v>30000</v>
      </c>
      <c r="D22" s="40"/>
      <c r="E22" s="14">
        <f t="shared" ref="E22:E28" si="6">C22/$D$2</f>
        <v>0.03</v>
      </c>
      <c r="H22" s="12"/>
      <c r="I22" s="12"/>
      <c r="J22" s="12"/>
      <c r="K22" s="12"/>
      <c r="L22" s="12"/>
      <c r="M22" s="12"/>
      <c r="N22" s="12">
        <f>C22</f>
        <v>30000</v>
      </c>
      <c r="O22" s="12"/>
      <c r="P22" s="12">
        <f t="shared" ref="P22:P31" si="7">SUM(H22:N22)</f>
        <v>30000</v>
      </c>
      <c r="Q22" s="12"/>
      <c r="R22" s="12"/>
      <c r="S22" s="12"/>
      <c r="T22" s="12"/>
    </row>
    <row r="23" spans="1:20" outlineLevel="1" x14ac:dyDescent="0.25">
      <c r="A23" s="8"/>
      <c r="B23" s="59" t="s">
        <v>70</v>
      </c>
      <c r="C23" s="32">
        <v>6000</v>
      </c>
      <c r="D23" s="40"/>
      <c r="E23" s="14">
        <f t="shared" si="6"/>
        <v>6.0000000000000001E-3</v>
      </c>
      <c r="H23" s="12"/>
      <c r="I23" s="12"/>
      <c r="J23" s="12"/>
      <c r="K23" s="12"/>
      <c r="L23" s="12"/>
      <c r="M23" s="12"/>
      <c r="N23" s="12">
        <f t="shared" ref="N23:N28" si="8">C23</f>
        <v>6000</v>
      </c>
      <c r="O23" s="12"/>
      <c r="P23" s="12">
        <f t="shared" si="7"/>
        <v>6000</v>
      </c>
      <c r="Q23" s="12"/>
      <c r="R23" s="12"/>
      <c r="S23" s="12"/>
      <c r="T23" s="12"/>
    </row>
    <row r="24" spans="1:20" outlineLevel="1" x14ac:dyDescent="0.25">
      <c r="A24" s="8"/>
      <c r="B24" s="59" t="s">
        <v>22</v>
      </c>
      <c r="C24" s="32">
        <v>8500</v>
      </c>
      <c r="D24" s="40"/>
      <c r="E24" s="14">
        <f t="shared" si="6"/>
        <v>8.5000000000000006E-3</v>
      </c>
      <c r="H24" s="12"/>
      <c r="I24" s="12"/>
      <c r="J24" s="12"/>
      <c r="K24" s="12"/>
      <c r="L24" s="12"/>
      <c r="M24" s="12"/>
      <c r="N24" s="12">
        <f t="shared" si="8"/>
        <v>8500</v>
      </c>
      <c r="O24" s="12"/>
      <c r="P24" s="12">
        <f t="shared" si="7"/>
        <v>8500</v>
      </c>
      <c r="Q24" s="12"/>
      <c r="R24" s="12"/>
      <c r="S24" s="12"/>
      <c r="T24" s="12"/>
    </row>
    <row r="25" spans="1:20" outlineLevel="1" x14ac:dyDescent="0.25">
      <c r="A25" s="8"/>
      <c r="B25" s="59" t="s">
        <v>7</v>
      </c>
      <c r="C25" s="32">
        <v>12400</v>
      </c>
      <c r="D25" s="40"/>
      <c r="E25" s="14">
        <f t="shared" si="6"/>
        <v>1.24E-2</v>
      </c>
      <c r="H25" s="12"/>
      <c r="I25" s="12"/>
      <c r="J25" s="12"/>
      <c r="K25" s="12"/>
      <c r="L25" s="12"/>
      <c r="M25" s="12"/>
      <c r="N25" s="12">
        <f t="shared" si="8"/>
        <v>12400</v>
      </c>
      <c r="O25" s="12"/>
      <c r="P25" s="12">
        <f t="shared" si="7"/>
        <v>12400</v>
      </c>
      <c r="Q25" s="12"/>
      <c r="R25" s="12"/>
      <c r="S25" s="12"/>
      <c r="T25" s="12"/>
    </row>
    <row r="26" spans="1:20" outlineLevel="1" x14ac:dyDescent="0.25">
      <c r="A26" s="8"/>
      <c r="B26" s="59" t="s">
        <v>44</v>
      </c>
      <c r="C26" s="32">
        <v>3000</v>
      </c>
      <c r="D26" s="40"/>
      <c r="E26" s="14">
        <f t="shared" si="6"/>
        <v>3.0000000000000001E-3</v>
      </c>
      <c r="H26" s="12"/>
      <c r="I26" s="12"/>
      <c r="J26" s="12"/>
      <c r="K26" s="12"/>
      <c r="L26" s="12"/>
      <c r="M26" s="12"/>
      <c r="N26" s="12">
        <f t="shared" si="8"/>
        <v>3000</v>
      </c>
      <c r="O26" s="12"/>
      <c r="P26" s="12">
        <f t="shared" si="7"/>
        <v>3000</v>
      </c>
      <c r="Q26" s="12"/>
      <c r="R26" s="12"/>
      <c r="S26" s="12"/>
      <c r="T26" s="12"/>
    </row>
    <row r="27" spans="1:20" outlineLevel="1" x14ac:dyDescent="0.25">
      <c r="A27" s="8"/>
      <c r="B27" s="59" t="s">
        <v>20</v>
      </c>
      <c r="C27" s="32">
        <v>5600</v>
      </c>
      <c r="D27" s="40"/>
      <c r="E27" s="14">
        <f t="shared" si="6"/>
        <v>5.5999999999999999E-3</v>
      </c>
      <c r="H27" s="12"/>
      <c r="I27" s="12"/>
      <c r="J27" s="12"/>
      <c r="K27" s="12"/>
      <c r="L27" s="12"/>
      <c r="M27" s="12"/>
      <c r="N27" s="12">
        <f t="shared" si="8"/>
        <v>5600</v>
      </c>
      <c r="O27" s="12"/>
      <c r="P27" s="12">
        <f t="shared" si="7"/>
        <v>5600</v>
      </c>
      <c r="Q27" s="12"/>
      <c r="R27" s="12"/>
      <c r="S27" s="12"/>
      <c r="T27" s="12"/>
    </row>
    <row r="28" spans="1:20" outlineLevel="1" x14ac:dyDescent="0.25">
      <c r="A28" s="8"/>
      <c r="B28" s="59" t="s">
        <v>21</v>
      </c>
      <c r="C28" s="62">
        <v>15000</v>
      </c>
      <c r="D28" s="40"/>
      <c r="E28" s="19">
        <f t="shared" si="6"/>
        <v>1.4999999999999999E-2</v>
      </c>
      <c r="H28" s="18"/>
      <c r="I28" s="18"/>
      <c r="J28" s="18"/>
      <c r="K28" s="18"/>
      <c r="L28" s="18"/>
      <c r="M28" s="18"/>
      <c r="N28" s="18">
        <f t="shared" si="8"/>
        <v>15000</v>
      </c>
      <c r="O28" s="12"/>
      <c r="P28" s="18">
        <f t="shared" si="7"/>
        <v>15000</v>
      </c>
      <c r="Q28" s="12"/>
      <c r="R28" s="12"/>
      <c r="S28" s="12"/>
      <c r="T28" s="12"/>
    </row>
    <row r="29" spans="1:20" x14ac:dyDescent="0.25">
      <c r="A29" s="8"/>
      <c r="B29" s="60" t="s">
        <v>93</v>
      </c>
      <c r="C29" s="31"/>
      <c r="D29" s="91">
        <f>SUM(C22:C28)</f>
        <v>80500</v>
      </c>
      <c r="E29" s="32"/>
      <c r="F29" s="88">
        <f>D29/$D$2</f>
        <v>8.0500000000000002E-2</v>
      </c>
      <c r="H29" s="16">
        <f t="shared" ref="H29:N29" si="9">SUM(H22:H28)</f>
        <v>0</v>
      </c>
      <c r="I29" s="16">
        <f t="shared" si="9"/>
        <v>0</v>
      </c>
      <c r="J29" s="16">
        <f t="shared" si="9"/>
        <v>0</v>
      </c>
      <c r="K29" s="16">
        <f t="shared" si="9"/>
        <v>0</v>
      </c>
      <c r="L29" s="16">
        <f t="shared" si="9"/>
        <v>0</v>
      </c>
      <c r="M29" s="16">
        <f t="shared" si="9"/>
        <v>0</v>
      </c>
      <c r="N29" s="16">
        <f t="shared" si="9"/>
        <v>80500</v>
      </c>
      <c r="O29" s="12"/>
      <c r="P29" s="16">
        <f t="shared" si="7"/>
        <v>80500</v>
      </c>
      <c r="Q29" s="14">
        <f>P29/P2</f>
        <v>8.0500000000000002E-2</v>
      </c>
      <c r="R29" s="12"/>
      <c r="S29" s="12"/>
      <c r="T29" s="12"/>
    </row>
    <row r="30" spans="1:20" ht="6" customHeight="1" x14ac:dyDescent="0.25">
      <c r="A30" s="8"/>
      <c r="B30" s="22"/>
      <c r="C30" s="8"/>
      <c r="D30" s="40"/>
      <c r="E30" s="12"/>
      <c r="H30" s="14"/>
      <c r="I30" s="14"/>
      <c r="J30" s="14"/>
      <c r="K30" s="14"/>
      <c r="L30" s="14"/>
      <c r="M30" s="14"/>
      <c r="N30" s="14"/>
      <c r="O30" s="14"/>
      <c r="Q30" s="12"/>
      <c r="R30" s="12"/>
      <c r="S30" s="12"/>
      <c r="T30" s="12"/>
    </row>
    <row r="31" spans="1:20" x14ac:dyDescent="0.25">
      <c r="A31" s="8"/>
      <c r="B31" s="60" t="s">
        <v>145</v>
      </c>
      <c r="C31" s="8"/>
      <c r="D31" s="40"/>
      <c r="E31" s="12"/>
      <c r="H31" s="23">
        <f>($N$29+$N$10)*H6/$P$6</f>
        <v>38659.829059829062</v>
      </c>
      <c r="I31" s="23">
        <f t="shared" ref="I31:M31" si="10">($N$29+$N$10)*I6/$P$6</f>
        <v>15376.068376068377</v>
      </c>
      <c r="J31" s="23">
        <f t="shared" si="10"/>
        <v>23283.76068376068</v>
      </c>
      <c r="K31" s="23">
        <f t="shared" si="10"/>
        <v>10104.273504273502</v>
      </c>
      <c r="L31" s="23">
        <f t="shared" si="10"/>
        <v>28775.213675213672</v>
      </c>
      <c r="M31" s="23">
        <f t="shared" si="10"/>
        <v>12300.854700854701</v>
      </c>
      <c r="N31" s="23">
        <f>-($N$29+$N$10)</f>
        <v>-128500</v>
      </c>
      <c r="O31" s="12"/>
      <c r="P31" s="18">
        <f t="shared" si="7"/>
        <v>0</v>
      </c>
      <c r="Q31" s="14"/>
      <c r="R31" s="12"/>
      <c r="S31" s="12"/>
      <c r="T31" s="12"/>
    </row>
    <row r="32" spans="1:20" ht="6" customHeight="1" x14ac:dyDescent="0.25">
      <c r="A32" s="8"/>
      <c r="B32" s="22"/>
      <c r="C32" s="8"/>
      <c r="D32" s="40"/>
      <c r="E32" s="12"/>
      <c r="H32" s="23"/>
      <c r="I32" s="23"/>
      <c r="J32" s="23"/>
      <c r="K32" s="23"/>
      <c r="L32" s="23"/>
      <c r="M32" s="23"/>
      <c r="N32" s="23"/>
      <c r="O32" s="12"/>
      <c r="P32" s="18"/>
      <c r="Q32" s="14"/>
      <c r="R32" s="12"/>
      <c r="S32" s="12"/>
      <c r="T32" s="12"/>
    </row>
    <row r="33" spans="1:20" s="28" customFormat="1" ht="25.5" customHeight="1" x14ac:dyDescent="0.25">
      <c r="A33" s="8"/>
      <c r="B33" s="25" t="s">
        <v>55</v>
      </c>
      <c r="C33" s="24"/>
      <c r="D33" s="97">
        <f>SUM(D4:D29)</f>
        <v>852770</v>
      </c>
      <c r="E33" s="26"/>
      <c r="F33" s="27">
        <f>D33/$D$2</f>
        <v>0.85277000000000003</v>
      </c>
      <c r="G33" s="5"/>
      <c r="H33" s="26">
        <f>H10+H19+H29+H31</f>
        <v>220643.66542346543</v>
      </c>
      <c r="I33" s="26">
        <f t="shared" ref="I33:N33" si="11">I10+I19+I29+I31</f>
        <v>89917.613830613831</v>
      </c>
      <c r="J33" s="26">
        <f t="shared" si="11"/>
        <v>168417.2334110334</v>
      </c>
      <c r="K33" s="26">
        <f t="shared" si="11"/>
        <v>142671.20077700075</v>
      </c>
      <c r="L33" s="26">
        <f t="shared" si="11"/>
        <v>165934.14094794093</v>
      </c>
      <c r="M33" s="26">
        <f t="shared" si="11"/>
        <v>65186.145609945612</v>
      </c>
      <c r="N33" s="26">
        <f t="shared" si="11"/>
        <v>0</v>
      </c>
      <c r="O33" s="29"/>
      <c r="P33" s="26">
        <f>P10+P19+P29+P30</f>
        <v>852770</v>
      </c>
      <c r="Q33" s="30"/>
      <c r="R33" s="29"/>
      <c r="S33" s="29"/>
      <c r="T33" s="29"/>
    </row>
    <row r="34" spans="1:20" s="104" customFormat="1" ht="26.25" customHeight="1" thickBot="1" x14ac:dyDescent="0.3">
      <c r="A34" s="8"/>
      <c r="B34" s="100" t="s">
        <v>56</v>
      </c>
      <c r="C34" s="99"/>
      <c r="D34" s="101">
        <f>D2-D33</f>
        <v>147230</v>
      </c>
      <c r="E34" s="102"/>
      <c r="F34" s="103">
        <f>D34/D$2</f>
        <v>0.14723</v>
      </c>
      <c r="G34" s="5"/>
      <c r="H34" s="102">
        <f t="shared" ref="H34:N34" si="12">H2-H33</f>
        <v>-20643.665423465427</v>
      </c>
      <c r="I34" s="102">
        <f t="shared" si="12"/>
        <v>25082.386169386169</v>
      </c>
      <c r="J34" s="102">
        <f t="shared" si="12"/>
        <v>81582.766588966595</v>
      </c>
      <c r="K34" s="102">
        <f t="shared" si="12"/>
        <v>37328.799222999252</v>
      </c>
      <c r="L34" s="102">
        <f t="shared" si="12"/>
        <v>49065.859052059066</v>
      </c>
      <c r="M34" s="102">
        <f t="shared" si="12"/>
        <v>-25186.145609945612</v>
      </c>
      <c r="N34" s="102">
        <f t="shared" si="12"/>
        <v>0</v>
      </c>
      <c r="P34" s="102">
        <f>P2-P33</f>
        <v>147230</v>
      </c>
      <c r="Q34" s="105"/>
      <c r="R34" s="105"/>
      <c r="S34" s="105"/>
      <c r="T34" s="105"/>
    </row>
    <row r="35" spans="1:20" s="111" customFormat="1" ht="26.25" customHeight="1" x14ac:dyDescent="0.25">
      <c r="A35" s="106"/>
      <c r="B35" s="107"/>
      <c r="C35" s="106"/>
      <c r="D35" s="108"/>
      <c r="E35" s="109"/>
      <c r="F35" s="110"/>
      <c r="H35" s="114">
        <f t="shared" ref="H35:M35" si="13">H34/H2</f>
        <v>-0.10321832711732713</v>
      </c>
      <c r="I35" s="113">
        <f t="shared" si="13"/>
        <v>0.21810770582074929</v>
      </c>
      <c r="J35" s="113">
        <f t="shared" si="13"/>
        <v>0.32633106635586639</v>
      </c>
      <c r="K35" s="113">
        <f t="shared" si="13"/>
        <v>0.20738221790555139</v>
      </c>
      <c r="L35" s="113">
        <f t="shared" si="13"/>
        <v>0.22821329791655379</v>
      </c>
      <c r="M35" s="114">
        <f t="shared" si="13"/>
        <v>-0.62965364024864034</v>
      </c>
      <c r="N35" s="113">
        <v>0</v>
      </c>
      <c r="O35" s="115"/>
      <c r="P35" s="113">
        <f>P34/P2</f>
        <v>0.14723</v>
      </c>
      <c r="Q35" s="115"/>
      <c r="R35" s="115"/>
      <c r="S35" s="115"/>
      <c r="T35" s="115"/>
    </row>
    <row r="36" spans="1:20" s="111" customFormat="1" ht="26.25" customHeight="1" x14ac:dyDescent="0.25">
      <c r="A36" s="106"/>
      <c r="B36" s="107"/>
      <c r="C36" s="106"/>
      <c r="D36" s="108"/>
      <c r="E36" s="109"/>
      <c r="F36" s="110"/>
      <c r="H36" s="5"/>
      <c r="I36" s="5"/>
      <c r="J36" s="5"/>
      <c r="K36" s="5"/>
      <c r="L36" s="5"/>
      <c r="M36" s="5"/>
      <c r="N36" s="5"/>
      <c r="O36" s="115"/>
      <c r="P36" s="113"/>
      <c r="Q36" s="115"/>
      <c r="R36" s="115"/>
      <c r="S36" s="115"/>
      <c r="T36" s="115"/>
    </row>
    <row r="37" spans="1:20" x14ac:dyDescent="0.25">
      <c r="A37" s="15" t="s">
        <v>87</v>
      </c>
      <c r="B37" s="9"/>
      <c r="C37" s="8"/>
      <c r="D37" s="41"/>
    </row>
    <row r="38" spans="1:20" outlineLevel="1" x14ac:dyDescent="0.25">
      <c r="A38" s="8"/>
      <c r="B38" s="142" t="s">
        <v>77</v>
      </c>
      <c r="C38" s="8"/>
      <c r="D38" s="41"/>
    </row>
    <row r="39" spans="1:20" outlineLevel="1" x14ac:dyDescent="0.25">
      <c r="A39" s="8"/>
      <c r="B39" s="58" t="s">
        <v>25</v>
      </c>
      <c r="C39" s="71">
        <v>60000</v>
      </c>
      <c r="D39" s="41"/>
      <c r="E39" s="14">
        <f t="shared" ref="E39:E43" si="14">C39/$D$2</f>
        <v>0.06</v>
      </c>
      <c r="F39" s="14"/>
    </row>
    <row r="40" spans="1:20" outlineLevel="1" x14ac:dyDescent="0.25">
      <c r="A40" s="8"/>
      <c r="B40" s="58" t="s">
        <v>26</v>
      </c>
      <c r="C40" s="71">
        <v>5400</v>
      </c>
      <c r="D40" s="41"/>
      <c r="E40" s="14">
        <f t="shared" si="14"/>
        <v>5.4000000000000003E-3</v>
      </c>
      <c r="F40" s="14"/>
    </row>
    <row r="41" spans="1:20" outlineLevel="1" x14ac:dyDescent="0.25">
      <c r="A41" s="8"/>
      <c r="B41" s="58" t="s">
        <v>37</v>
      </c>
      <c r="C41" s="71">
        <v>1400</v>
      </c>
      <c r="D41" s="41"/>
      <c r="E41" s="14">
        <f t="shared" si="14"/>
        <v>1.4E-3</v>
      </c>
      <c r="F41" s="14"/>
    </row>
    <row r="42" spans="1:20" outlineLevel="1" x14ac:dyDescent="0.25">
      <c r="A42" s="8"/>
      <c r="B42" s="58" t="s">
        <v>36</v>
      </c>
      <c r="C42" s="71">
        <v>2500</v>
      </c>
      <c r="D42" s="41"/>
      <c r="E42" s="14">
        <f t="shared" si="14"/>
        <v>2.5000000000000001E-3</v>
      </c>
      <c r="F42" s="14"/>
    </row>
    <row r="43" spans="1:20" outlineLevel="1" x14ac:dyDescent="0.25">
      <c r="A43" s="8"/>
      <c r="B43" s="58" t="s">
        <v>11</v>
      </c>
      <c r="C43" s="72">
        <v>1000</v>
      </c>
      <c r="D43" s="41"/>
      <c r="E43" s="14">
        <f t="shared" si="14"/>
        <v>1E-3</v>
      </c>
    </row>
    <row r="44" spans="1:20" x14ac:dyDescent="0.25">
      <c r="A44" s="8"/>
      <c r="B44" s="73" t="s">
        <v>82</v>
      </c>
      <c r="C44" s="71"/>
      <c r="D44" s="95">
        <f>SUM(C38:C43)</f>
        <v>70300</v>
      </c>
      <c r="E44" s="74"/>
      <c r="F44" s="75">
        <f>D44/D$2</f>
        <v>7.0300000000000001E-2</v>
      </c>
    </row>
    <row r="45" spans="1:20" ht="8.25" customHeight="1" x14ac:dyDescent="0.25">
      <c r="A45" s="8"/>
      <c r="B45" s="56"/>
      <c r="C45" s="13"/>
      <c r="D45" s="40"/>
      <c r="E45" s="12"/>
      <c r="F45" s="14"/>
    </row>
    <row r="46" spans="1:20" outlineLevel="1" x14ac:dyDescent="0.25">
      <c r="A46" s="8"/>
      <c r="B46" s="142" t="s">
        <v>79</v>
      </c>
      <c r="C46" s="13"/>
      <c r="D46" s="41"/>
      <c r="E46" s="5"/>
      <c r="F46" s="14"/>
    </row>
    <row r="47" spans="1:20" outlineLevel="1" x14ac:dyDescent="0.25">
      <c r="A47" s="8"/>
      <c r="B47" s="58" t="s">
        <v>23</v>
      </c>
      <c r="C47" s="71">
        <v>38000</v>
      </c>
      <c r="D47" s="41"/>
      <c r="E47" s="14">
        <f t="shared" ref="E47:E51" si="15">C47/$D$2</f>
        <v>3.7999999999999999E-2</v>
      </c>
      <c r="F47" s="14"/>
    </row>
    <row r="48" spans="1:20" outlineLevel="1" x14ac:dyDescent="0.25">
      <c r="A48" s="8"/>
      <c r="B48" s="58" t="s">
        <v>27</v>
      </c>
      <c r="C48" s="71">
        <v>3420</v>
      </c>
      <c r="D48" s="41"/>
      <c r="E48" s="14">
        <f t="shared" si="15"/>
        <v>3.4199999999999999E-3</v>
      </c>
      <c r="F48" s="14"/>
    </row>
    <row r="49" spans="1:6" outlineLevel="1" x14ac:dyDescent="0.25">
      <c r="A49" s="8"/>
      <c r="B49" s="58" t="s">
        <v>24</v>
      </c>
      <c r="C49" s="71">
        <v>80000</v>
      </c>
      <c r="D49" s="41"/>
      <c r="E49" s="14">
        <f t="shared" si="15"/>
        <v>0.08</v>
      </c>
      <c r="F49" s="14"/>
    </row>
    <row r="50" spans="1:6" outlineLevel="1" x14ac:dyDescent="0.25">
      <c r="A50" s="8"/>
      <c r="B50" s="58" t="s">
        <v>28</v>
      </c>
      <c r="C50" s="71">
        <v>7200</v>
      </c>
      <c r="D50" s="41"/>
      <c r="E50" s="14">
        <f t="shared" si="15"/>
        <v>7.1999999999999998E-3</v>
      </c>
      <c r="F50" s="14"/>
    </row>
    <row r="51" spans="1:6" outlineLevel="1" x14ac:dyDescent="0.25">
      <c r="A51" s="8"/>
      <c r="B51" s="58" t="s">
        <v>60</v>
      </c>
      <c r="C51" s="72">
        <v>18000</v>
      </c>
      <c r="D51" s="41"/>
      <c r="E51" s="14">
        <f t="shared" si="15"/>
        <v>1.7999999999999999E-2</v>
      </c>
      <c r="F51" s="14"/>
    </row>
    <row r="52" spans="1:6" x14ac:dyDescent="0.25">
      <c r="A52" s="8"/>
      <c r="B52" s="73" t="s">
        <v>83</v>
      </c>
      <c r="C52" s="71"/>
      <c r="D52" s="95">
        <f>SUM(C46:C51)</f>
        <v>146620</v>
      </c>
      <c r="E52" s="74"/>
      <c r="F52" s="75">
        <f>D52/D$2</f>
        <v>0.14662</v>
      </c>
    </row>
    <row r="53" spans="1:6" ht="8.25" customHeight="1" x14ac:dyDescent="0.25">
      <c r="A53" s="8"/>
      <c r="B53" s="56"/>
      <c r="C53" s="13"/>
      <c r="D53" s="40"/>
      <c r="E53" s="12"/>
      <c r="F53" s="14"/>
    </row>
    <row r="54" spans="1:6" outlineLevel="1" x14ac:dyDescent="0.25">
      <c r="A54" s="8"/>
      <c r="B54" s="142" t="s">
        <v>80</v>
      </c>
      <c r="C54" s="13"/>
      <c r="D54" s="41"/>
      <c r="E54" s="5"/>
      <c r="F54" s="14"/>
    </row>
    <row r="55" spans="1:6" outlineLevel="1" x14ac:dyDescent="0.25">
      <c r="A55" s="8"/>
      <c r="B55" s="58" t="s">
        <v>15</v>
      </c>
      <c r="C55" s="71">
        <v>15000</v>
      </c>
      <c r="D55" s="41"/>
      <c r="E55" s="14">
        <f t="shared" ref="E55:E59" si="16">C55/$D$2</f>
        <v>1.4999999999999999E-2</v>
      </c>
      <c r="F55" s="14"/>
    </row>
    <row r="56" spans="1:6" outlineLevel="1" x14ac:dyDescent="0.25">
      <c r="A56" s="8"/>
      <c r="B56" s="58" t="s">
        <v>16</v>
      </c>
      <c r="C56" s="71">
        <v>1680</v>
      </c>
      <c r="D56" s="41"/>
      <c r="E56" s="14">
        <f t="shared" si="16"/>
        <v>1.6800000000000001E-3</v>
      </c>
      <c r="F56" s="14"/>
    </row>
    <row r="57" spans="1:6" outlineLevel="1" x14ac:dyDescent="0.25">
      <c r="A57" s="8"/>
      <c r="B57" s="58" t="s">
        <v>71</v>
      </c>
      <c r="C57" s="71">
        <v>1200</v>
      </c>
      <c r="D57" s="41"/>
      <c r="E57" s="14">
        <f t="shared" si="16"/>
        <v>1.1999999999999999E-3</v>
      </c>
      <c r="F57" s="14"/>
    </row>
    <row r="58" spans="1:6" outlineLevel="1" x14ac:dyDescent="0.25">
      <c r="A58" s="8"/>
      <c r="B58" s="58" t="s">
        <v>34</v>
      </c>
      <c r="C58" s="71">
        <v>520</v>
      </c>
      <c r="D58" s="41"/>
      <c r="E58" s="14">
        <f t="shared" si="16"/>
        <v>5.1999999999999995E-4</v>
      </c>
      <c r="F58" s="14"/>
    </row>
    <row r="59" spans="1:6" outlineLevel="1" x14ac:dyDescent="0.25">
      <c r="A59" s="8"/>
      <c r="B59" s="58" t="s">
        <v>19</v>
      </c>
      <c r="C59" s="72">
        <v>1200</v>
      </c>
      <c r="D59" s="41"/>
      <c r="E59" s="14">
        <f t="shared" si="16"/>
        <v>1.1999999999999999E-3</v>
      </c>
      <c r="F59" s="14"/>
    </row>
    <row r="60" spans="1:6" x14ac:dyDescent="0.25">
      <c r="A60" s="8"/>
      <c r="B60" s="73" t="s">
        <v>84</v>
      </c>
      <c r="C60" s="71"/>
      <c r="D60" s="95">
        <f>SUM(C54:C59)</f>
        <v>19600</v>
      </c>
      <c r="E60" s="74"/>
      <c r="F60" s="75">
        <f>D60/D$2</f>
        <v>1.9599999999999999E-2</v>
      </c>
    </row>
    <row r="61" spans="1:6" ht="8.25" customHeight="1" x14ac:dyDescent="0.25">
      <c r="A61" s="8"/>
      <c r="B61" s="56"/>
      <c r="C61" s="13"/>
      <c r="D61" s="40"/>
      <c r="E61" s="12"/>
      <c r="F61" s="14"/>
    </row>
    <row r="62" spans="1:6" outlineLevel="1" x14ac:dyDescent="0.25">
      <c r="A62" s="8"/>
      <c r="B62" s="142" t="s">
        <v>81</v>
      </c>
      <c r="C62" s="13"/>
      <c r="D62" s="41"/>
      <c r="E62" s="5"/>
      <c r="F62" s="14"/>
    </row>
    <row r="63" spans="1:6" outlineLevel="1" x14ac:dyDescent="0.25">
      <c r="A63" s="8"/>
      <c r="B63" s="58" t="s">
        <v>12</v>
      </c>
      <c r="C63" s="71">
        <v>900</v>
      </c>
      <c r="D63" s="41"/>
      <c r="E63" s="14">
        <f t="shared" ref="E63:E66" si="17">C63/$D$2</f>
        <v>8.9999999999999998E-4</v>
      </c>
      <c r="F63" s="14"/>
    </row>
    <row r="64" spans="1:6" outlineLevel="1" x14ac:dyDescent="0.25">
      <c r="A64" s="8"/>
      <c r="B64" s="58" t="s">
        <v>43</v>
      </c>
      <c r="C64" s="71">
        <v>900</v>
      </c>
      <c r="D64" s="41"/>
      <c r="E64" s="14">
        <f t="shared" si="17"/>
        <v>8.9999999999999998E-4</v>
      </c>
      <c r="F64" s="14"/>
    </row>
    <row r="65" spans="1:20" outlineLevel="1" x14ac:dyDescent="0.25">
      <c r="A65" s="8"/>
      <c r="B65" s="58" t="s">
        <v>8</v>
      </c>
      <c r="C65" s="71">
        <v>350</v>
      </c>
      <c r="D65" s="41"/>
      <c r="E65" s="14">
        <f t="shared" si="17"/>
        <v>3.5E-4</v>
      </c>
      <c r="F65" s="14"/>
    </row>
    <row r="66" spans="1:20" outlineLevel="1" x14ac:dyDescent="0.25">
      <c r="A66" s="8"/>
      <c r="B66" s="58" t="s">
        <v>31</v>
      </c>
      <c r="C66" s="72">
        <v>480</v>
      </c>
      <c r="D66" s="41"/>
      <c r="E66" s="14">
        <f t="shared" si="17"/>
        <v>4.8000000000000001E-4</v>
      </c>
      <c r="F66" s="14"/>
    </row>
    <row r="67" spans="1:20" x14ac:dyDescent="0.25">
      <c r="A67" s="8"/>
      <c r="B67" s="73" t="s">
        <v>85</v>
      </c>
      <c r="C67" s="71"/>
      <c r="D67" s="95">
        <f>SUM(C62:C66)</f>
        <v>2630</v>
      </c>
      <c r="E67" s="74"/>
      <c r="F67" s="75">
        <f>D67/D$2</f>
        <v>2.63E-3</v>
      </c>
    </row>
    <row r="68" spans="1:20" ht="8.25" customHeight="1" x14ac:dyDescent="0.25">
      <c r="A68" s="8"/>
      <c r="B68" s="56"/>
      <c r="C68" s="13"/>
      <c r="D68" s="40"/>
      <c r="E68" s="12"/>
      <c r="F68" s="14"/>
    </row>
    <row r="69" spans="1:20" outlineLevel="1" x14ac:dyDescent="0.25">
      <c r="A69" s="8"/>
      <c r="B69" s="142" t="s">
        <v>116</v>
      </c>
      <c r="C69" s="13"/>
      <c r="D69" s="41"/>
      <c r="E69" s="5"/>
      <c r="F69" s="14"/>
    </row>
    <row r="70" spans="1:20" outlineLevel="1" x14ac:dyDescent="0.25">
      <c r="A70" s="8"/>
      <c r="B70" s="58" t="s">
        <v>18</v>
      </c>
      <c r="C70" s="71">
        <v>8700</v>
      </c>
      <c r="D70" s="41"/>
      <c r="E70" s="14">
        <f t="shared" ref="E70:E74" si="18">C70/$D$2</f>
        <v>8.6999999999999994E-3</v>
      </c>
      <c r="F70" s="14"/>
    </row>
    <row r="71" spans="1:20" outlineLevel="1" x14ac:dyDescent="0.25">
      <c r="A71" s="8"/>
      <c r="B71" s="58" t="s">
        <v>9</v>
      </c>
      <c r="C71" s="71">
        <v>1150</v>
      </c>
      <c r="D71" s="41"/>
      <c r="E71" s="14">
        <f t="shared" si="18"/>
        <v>1.15E-3</v>
      </c>
      <c r="F71" s="14"/>
    </row>
    <row r="72" spans="1:20" outlineLevel="1" x14ac:dyDescent="0.25">
      <c r="A72" s="8"/>
      <c r="B72" s="58" t="s">
        <v>10</v>
      </c>
      <c r="C72" s="71">
        <v>3600</v>
      </c>
      <c r="D72" s="41"/>
      <c r="E72" s="14">
        <f t="shared" si="18"/>
        <v>3.5999999999999999E-3</v>
      </c>
      <c r="F72" s="14"/>
    </row>
    <row r="73" spans="1:20" outlineLevel="1" x14ac:dyDescent="0.25">
      <c r="A73" s="8"/>
      <c r="B73" s="58" t="s">
        <v>14</v>
      </c>
      <c r="C73" s="71">
        <v>4000</v>
      </c>
      <c r="D73" s="41"/>
      <c r="E73" s="14">
        <f t="shared" si="18"/>
        <v>4.0000000000000001E-3</v>
      </c>
      <c r="F73" s="14"/>
    </row>
    <row r="74" spans="1:20" outlineLevel="1" x14ac:dyDescent="0.25">
      <c r="A74" s="8"/>
      <c r="B74" s="58" t="s">
        <v>35</v>
      </c>
      <c r="C74" s="72">
        <v>2500</v>
      </c>
      <c r="D74" s="41"/>
      <c r="E74" s="14">
        <f t="shared" si="18"/>
        <v>2.5000000000000001E-3</v>
      </c>
    </row>
    <row r="75" spans="1:20" x14ac:dyDescent="0.25">
      <c r="A75" s="8"/>
      <c r="B75" s="73" t="s">
        <v>86</v>
      </c>
      <c r="C75" s="76"/>
      <c r="D75" s="95">
        <f>SUM(C69:C74)</f>
        <v>19950</v>
      </c>
      <c r="E75" s="74"/>
      <c r="F75" s="77">
        <f>D75/D$2</f>
        <v>1.9949999999999999E-2</v>
      </c>
    </row>
    <row r="76" spans="1:20" ht="30.75" customHeight="1" x14ac:dyDescent="0.25">
      <c r="A76" s="8"/>
      <c r="B76" s="73" t="s">
        <v>94</v>
      </c>
      <c r="C76" s="78"/>
      <c r="D76" s="96">
        <f>SUM(D41:D75)</f>
        <v>259100</v>
      </c>
      <c r="E76" s="79"/>
      <c r="F76" s="80">
        <f>D76/D$2</f>
        <v>0.2591</v>
      </c>
    </row>
    <row r="77" spans="1:20" ht="29.25" customHeight="1" thickBot="1" x14ac:dyDescent="0.3">
      <c r="B77" s="84" t="s">
        <v>46</v>
      </c>
      <c r="C77" s="81"/>
      <c r="D77" s="82">
        <f>D34-D76</f>
        <v>-111870</v>
      </c>
      <c r="E77" s="82"/>
      <c r="F77" s="83">
        <f>D77/D2</f>
        <v>-0.11187</v>
      </c>
    </row>
    <row r="78" spans="1:20" ht="15.75" thickTop="1" x14ac:dyDescent="0.25">
      <c r="B78" s="9"/>
    </row>
    <row r="79" spans="1:20" x14ac:dyDescent="0.25"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x14ac:dyDescent="0.25"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8:20" x14ac:dyDescent="0.25"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8:20" x14ac:dyDescent="0.25"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8:20" x14ac:dyDescent="0.25"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8:20" x14ac:dyDescent="0.25"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8:20" x14ac:dyDescent="0.25"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8:20" x14ac:dyDescent="0.25"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</sheetData>
  <pageMargins left="0.7" right="0.7" top="0.76" bottom="0.56999999999999995" header="0.3" footer="0.3"/>
  <pageSetup orientation="portrait" horizontalDpi="300" verticalDpi="300" r:id="rId1"/>
  <headerFooter>
    <oddFooter>&amp;L&amp;9© Info Plus Accounting, Inc.&amp;C&amp;9All Rights Reserved&amp;R&amp;9http://BuildYourNumbers.com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1.Typical Report</vt:lpstr>
      <vt:lpstr>2.ID Accts w Multiple Costs</vt:lpstr>
      <vt:lpstr>3.Add Accounts</vt:lpstr>
      <vt:lpstr>4.Split Accts-Add %'s</vt:lpstr>
      <vt:lpstr>NOTES</vt:lpstr>
      <vt:lpstr>5.Assign to Acct Types</vt:lpstr>
      <vt:lpstr>6.Re-assign, Headers &amp; Group</vt:lpstr>
      <vt:lpstr>7.Add Job Info to COGS</vt:lpstr>
      <vt:lpstr>8.Allocate Burden</vt:lpstr>
      <vt:lpstr>9.Checklist &amp; Resources</vt:lpstr>
      <vt:lpstr>'1.Typical Report'!Print_Titles</vt:lpstr>
      <vt:lpstr>'2.ID Accts w Multiple Costs'!Print_Titles</vt:lpstr>
      <vt:lpstr>'3.Add Accounts'!Print_Titles</vt:lpstr>
      <vt:lpstr>'4.Split Accts-Add %''s'!Print_Titles</vt:lpstr>
      <vt:lpstr>'5.Assign to Acct Types'!Print_Titles</vt:lpstr>
      <vt:lpstr>'6.Re-assign, Headers &amp; Group'!Print_Titles</vt:lpstr>
      <vt:lpstr>'7.Add Job Info to COGS'!Print_Titles</vt:lpstr>
      <vt:lpstr>'8.Allocate Burden'!Print_Titles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Gilson</dc:creator>
  <cp:lastModifiedBy>dcg</cp:lastModifiedBy>
  <cp:lastPrinted>2015-09-22T05:49:28Z</cp:lastPrinted>
  <dcterms:created xsi:type="dcterms:W3CDTF">2015-08-16T07:39:17Z</dcterms:created>
  <dcterms:modified xsi:type="dcterms:W3CDTF">2015-09-23T06:07:22Z</dcterms:modified>
</cp:coreProperties>
</file>